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tabRatio="761" firstSheet="1" activeTab="11"/>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5" r:id="rId10"/>
    <sheet name="10" sheetId="13" r:id="rId11"/>
    <sheet name="11" sheetId="12" r:id="rId12"/>
  </sheets>
  <externalReferences>
    <externalReference r:id="rId13"/>
    <externalReference r:id="rId14"/>
  </externalReferences>
  <definedNames>
    <definedName name="_xlnm._FilterDatabase" localSheetId="3" hidden="1">'3'!$A$6:$IN$35</definedName>
    <definedName name="_xlnm._FilterDatabase" localSheetId="11" hidden="1">'11'!$A$5:$O$34</definedName>
    <definedName name="_xlnm.Print_Area" localSheetId="1">'1'!$A$1:$D$31</definedName>
    <definedName name="_xlnm.Print_Area" localSheetId="11">'11'!$A$1:$L$34</definedName>
    <definedName name="_xlnm.Print_Area" localSheetId="2">'2'!$A$1:$S$12</definedName>
    <definedName name="_xlnm.Print_Area" localSheetId="3">'3'!$A$1:$H$35</definedName>
    <definedName name="_xlnm.Print_Area" localSheetId="4">'4'!$A$1:$D$31</definedName>
    <definedName name="_xlnm.Print_Area" localSheetId="5">'5'!$A$1:$G$31</definedName>
    <definedName name="_xlnm.Print_Area" localSheetId="6">'6'!$A$1:$E$36</definedName>
    <definedName name="_xlnm.Print_Area" localSheetId="8">'8'!$A$1:$F$7</definedName>
    <definedName name="_xlnm.Print_Area" localSheetId="9">'9'!$A$1:$F$17</definedName>
    <definedName name="_xlnm._FilterDatabase" localSheetId="9" hidden="1">'9'!$A$4:$IV$17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<sst xmlns="http://schemas.openxmlformats.org/spreadsheetml/2006/main" count="500" uniqueCount="267">
  <si>
    <t>附件1</t>
  </si>
  <si>
    <t>2024年收支预算总表</t>
  </si>
  <si>
    <t>部门：天津东疆综合保税区社会发展局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</si>
  <si>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</si>
  <si>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</si>
  <si>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</si>
  <si>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</si>
  <si>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</si>
  <si>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</si>
  <si>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</si>
  <si>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</si>
  <si>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</si>
  <si>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</si>
  <si>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</si>
  <si>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</si>
  <si>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</si>
  <si>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</si>
  <si>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</si>
  <si>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</si>
  <si>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</si>
  <si>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</si>
  <si>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</si>
  <si>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</si>
  <si>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</si>
  <si>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</si>
  <si>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</si>
  <si>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</si>
  <si>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</si>
  <si>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</si>
  <si>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</si>
  <si>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</si>
  <si>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</si>
  <si>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</si>
  <si>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</si>
  <si>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</si>
  <si>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</si>
  <si>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</si>
  <si>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</si>
  <si>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</si>
  <si>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</si>
  <si>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</si>
  <si>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</si>
  <si>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</si>
  <si>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</si>
  <si>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</si>
  <si>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</si>
  <si>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</si>
  <si>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</si>
  <si>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</si>
  <si>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</si>
  <si>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</si>
  <si>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</si>
  <si>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</si>
  <si>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</si>
  <si>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</si>
  <si>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</si>
  <si>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</si>
  <si>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</si>
  <si>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</si>
  <si>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</si>
  <si>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</si>
  <si>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</si>
  <si>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</si>
  <si>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</si>
  <si>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天津东疆综合保税区社会发展局部门本级</t>
  </si>
  <si>
    <t>天津外国语大学附属东疆外国语学校单位</t>
  </si>
  <si>
    <t>东疆第一幼儿园单位</t>
  </si>
  <si>
    <t>……</t>
  </si>
  <si>
    <t>附件3</t>
  </si>
  <si>
    <t xml:space="preserve"> 2024年支出预算总表</t>
  </si>
  <si>
    <t>科目编码</t>
  </si>
  <si>
    <t>科目名称</t>
  </si>
  <si>
    <t>合 计</t>
  </si>
  <si>
    <t>基本支出</t>
  </si>
  <si>
    <t>项目支出</t>
  </si>
  <si>
    <t>事业单位经营支出</t>
  </si>
  <si>
    <t>上缴上级支出</t>
  </si>
  <si>
    <t>对附属单位补助支出</t>
  </si>
  <si>
    <t>201</t>
  </si>
  <si>
    <t>一般公共服务支出</t>
  </si>
  <si>
    <t>40</t>
  </si>
  <si>
    <t xml:space="preserve">  信访事务</t>
  </si>
  <si>
    <t xml:space="preserve">      04</t>
  </si>
  <si>
    <t xml:space="preserve">    信访业务</t>
  </si>
  <si>
    <t>205</t>
  </si>
  <si>
    <t>教育支出</t>
  </si>
  <si>
    <t>02</t>
  </si>
  <si>
    <t xml:space="preserve">  普通教育</t>
  </si>
  <si>
    <t xml:space="preserve">      01</t>
  </si>
  <si>
    <t xml:space="preserve">    学前教育</t>
  </si>
  <si>
    <t xml:space="preserve">      02</t>
  </si>
  <si>
    <t xml:space="preserve">    小学教育</t>
  </si>
  <si>
    <t>207</t>
  </si>
  <si>
    <t>文化旅游体育与传媒支出</t>
  </si>
  <si>
    <t>03</t>
  </si>
  <si>
    <t xml:space="preserve">    体育</t>
  </si>
  <si>
    <t xml:space="preserve">07  </t>
  </si>
  <si>
    <t xml:space="preserve">       体育场馆</t>
  </si>
  <si>
    <t>208</t>
  </si>
  <si>
    <t>社会保障和就业支出</t>
  </si>
  <si>
    <t xml:space="preserve">   民政管理事务</t>
  </si>
  <si>
    <t>01</t>
  </si>
  <si>
    <t xml:space="preserve">       行政运行</t>
  </si>
  <si>
    <r>
      <rPr>
        <sz val="12"/>
        <rFont val="宋体"/>
        <charset val="134"/>
      </rPr>
      <t>0</t>
    </r>
    <r>
      <rPr>
        <sz val="12"/>
        <rFont val="宋体"/>
        <charset val="134"/>
      </rPr>
      <t>2</t>
    </r>
    <r>
      <rPr>
        <sz val="12"/>
        <rFont val="宋体"/>
        <charset val="134"/>
      </rPr>
      <t xml:space="preserve">  </t>
    </r>
  </si>
  <si>
    <t xml:space="preserve">       一般行政管理事务</t>
  </si>
  <si>
    <t xml:space="preserve">08  </t>
  </si>
  <si>
    <t xml:space="preserve">       基层政权建设和社区治理</t>
  </si>
  <si>
    <t>210</t>
  </si>
  <si>
    <t>卫生健康支出</t>
  </si>
  <si>
    <t xml:space="preserve">   基层医疗卫生机构</t>
  </si>
  <si>
    <t xml:space="preserve">       城市社区卫生机构</t>
  </si>
  <si>
    <t>04</t>
  </si>
  <si>
    <t xml:space="preserve">   公共卫生</t>
  </si>
  <si>
    <t>08</t>
  </si>
  <si>
    <t xml:space="preserve">      基本公共卫生服务</t>
  </si>
  <si>
    <t>10</t>
  </si>
  <si>
    <t xml:space="preserve">      突发公共卫生事件应急处理</t>
  </si>
  <si>
    <t xml:space="preserve">99   </t>
  </si>
  <si>
    <t xml:space="preserve">      其他公共卫生支出</t>
  </si>
  <si>
    <t>07</t>
  </si>
  <si>
    <t xml:space="preserve">   计划生育事务</t>
  </si>
  <si>
    <t>17</t>
  </si>
  <si>
    <t xml:space="preserve">      计划生育服务</t>
  </si>
  <si>
    <t>223</t>
  </si>
  <si>
    <t xml:space="preserve">  国有资本经营预算支出</t>
  </si>
  <si>
    <t xml:space="preserve">    解决历史遗留问题及改革成本支出</t>
  </si>
  <si>
    <t>05</t>
  </si>
  <si>
    <t xml:space="preserve">      国有企业退休人员社会化管理补助支出</t>
  </si>
  <si>
    <t>合  计</t>
  </si>
  <si>
    <t>注：本表按支出功能分类填列，明细到类、款、项三级科目。</t>
  </si>
  <si>
    <t>附件4</t>
  </si>
  <si>
    <t>2024年财政拨款收支预算总表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</si>
  <si>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</si>
  <si>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</si>
  <si>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</si>
  <si>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</si>
  <si>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</si>
  <si>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</si>
  <si>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</si>
  <si>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2024年财政拨款一般公共预算支出预算表</t>
  </si>
  <si>
    <t>合   计</t>
  </si>
  <si>
    <t>人员经费</t>
  </si>
  <si>
    <t>公用经费</t>
  </si>
  <si>
    <t xml:space="preserve"> </t>
  </si>
  <si>
    <t>附件6</t>
  </si>
  <si>
    <t xml:space="preserve"> 2024年财政拨款一般公共预算基本支出预算表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</si>
  <si>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</si>
  <si>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</si>
  <si>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</si>
  <si>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</si>
  <si>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</si>
  <si>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</si>
  <si>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 险缴费</t>
  </si>
  <si>
    <t xml:space="preserve">  职业年金缴费</t>
  </si>
  <si>
    <t xml:space="preserve">  职工基本医疗保险缴费</t>
  </si>
  <si>
    <t xml:space="preserve">  其他社会保障缴费</t>
  </si>
  <si>
    <t xml:space="preserve">  住房公积金</t>
  </si>
  <si>
    <t>一幼</t>
  </si>
  <si>
    <t>小外</t>
  </si>
  <si>
    <t>社发局本级</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</si>
  <si>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</si>
  <si>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</si>
  <si>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</si>
  <si>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</si>
  <si>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</si>
  <si>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</si>
  <si>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</si>
  <si>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</si>
  <si>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</si>
  <si>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</si>
  <si>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</si>
  <si>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</si>
  <si>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</si>
  <si>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</si>
  <si>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</si>
  <si>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</si>
  <si>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其他交通费用（租车费）</t>
  </si>
  <si>
    <t xml:space="preserve">  其他商品和服务支出（如零星宣传、慰问等）</t>
  </si>
  <si>
    <t xml:space="preserve">  资本性支出</t>
  </si>
  <si>
    <t xml:space="preserve">  办公设备购置</t>
  </si>
  <si>
    <t>注：本表按部门预算支出经济分类填列，明细到类、款两级科目。</t>
  </si>
  <si>
    <t>附件7</t>
  </si>
  <si>
    <t>2024年财政拨款政府性基金预算支出预算表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</si>
  <si>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</si>
  <si>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</si>
  <si>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</si>
  <si>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</si>
  <si>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</si>
  <si>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</si>
  <si>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</si>
  <si>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</si>
  <si>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</si>
  <si>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</si>
  <si>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</si>
  <si>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</si>
  <si>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2024年财政拨款政府采购预算表</t>
  </si>
  <si>
    <t>功能科目</t>
  </si>
  <si>
    <t>单位编码</t>
  </si>
  <si>
    <t>项目类别</t>
  </si>
  <si>
    <t>单位名称（项目名称）</t>
  </si>
  <si>
    <t>财政拨款</t>
  </si>
  <si>
    <t>备注</t>
  </si>
  <si>
    <t>一体化</t>
  </si>
  <si>
    <t>2070307</t>
  </si>
  <si>
    <t>服务</t>
  </si>
  <si>
    <t>东疆体育公园项目经费</t>
  </si>
  <si>
    <t>往年已执行，本年预计支付26.6144万元。</t>
  </si>
  <si>
    <t>ok</t>
  </si>
  <si>
    <t>2100301</t>
  </si>
  <si>
    <t>医务室经费</t>
  </si>
  <si>
    <t>往年已执行，本年预计支付16.9万元。</t>
  </si>
  <si>
    <t>工程</t>
  </si>
  <si>
    <t>东疆综合保税区社区卫生服务中心医疗延伸点</t>
  </si>
  <si>
    <t>2024年新增项目，本年预计支付84.6万元。</t>
  </si>
  <si>
    <t>东疆社区卫生服务中心延伸点医疗卫生服务</t>
  </si>
  <si>
    <t>往年已执行，本年预计支付117.5万元。</t>
  </si>
  <si>
    <t>2080201</t>
  </si>
  <si>
    <t>货物</t>
  </si>
  <si>
    <t>办公设备购置</t>
  </si>
  <si>
    <t>用于购买办公设备未执行。</t>
  </si>
  <si>
    <t>日常办公费-办公费</t>
  </si>
  <si>
    <t>用于购买复印纸未执行。</t>
  </si>
  <si>
    <t>2050202</t>
  </si>
  <si>
    <t>小外-物业费</t>
  </si>
  <si>
    <t>小外-公用经费</t>
  </si>
  <si>
    <t>小外-设施设备购置</t>
  </si>
  <si>
    <t>幼儿园物业费</t>
  </si>
  <si>
    <t>往年已执行，本年预计支付92.401995万元</t>
  </si>
  <si>
    <t>幼儿园保育教育经费</t>
  </si>
  <si>
    <t>附件10</t>
  </si>
  <si>
    <t>2024年国有资本经营预算支出情况表</t>
  </si>
  <si>
    <t>本年国有资本经营基金预算支出</t>
  </si>
  <si>
    <t>附件11</t>
  </si>
  <si>
    <t xml:space="preserve"> 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</si>
  <si>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</si>
  <si>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</si>
  <si>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</si>
  <si>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</si>
  <si>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</si>
  <si>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</si>
  <si>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</si>
  <si>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</si>
  <si>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</si>
  <si>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</si>
  <si>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隔离点未结算资金归集</t>
  </si>
  <si>
    <t>东疆社区综合服务中心运营服务经费</t>
  </si>
  <si>
    <t>公共卫生工作经费</t>
  </si>
  <si>
    <t>家庭发展工作经费</t>
  </si>
  <si>
    <t>教育管理工作经费</t>
  </si>
  <si>
    <t>邻里中心运行经费</t>
  </si>
  <si>
    <t>民生保障经费</t>
  </si>
  <si>
    <t>社区工作经费</t>
  </si>
  <si>
    <t>义务教育免费提供教科书</t>
  </si>
  <si>
    <t>院前急救经费</t>
  </si>
  <si>
    <t>2023年国有企业退休人员社会化管理补助资金</t>
  </si>
  <si>
    <t>东疆体育公园电费</t>
  </si>
  <si>
    <t>东疆体育公园转让相关费用</t>
  </si>
  <si>
    <t>[2070307]体育场馆</t>
  </si>
  <si>
    <t>综治、维稳、信访相关经费</t>
  </si>
  <si>
    <t>[2014004]信访业务</t>
  </si>
  <si>
    <t>管委会报刊订阅经费</t>
  </si>
  <si>
    <t>[2080202]</t>
  </si>
  <si>
    <t>小外-校园维修建设</t>
  </si>
  <si>
    <t>小外-反恐经费</t>
  </si>
  <si>
    <t>小外-能源费</t>
  </si>
  <si>
    <t>幼儿园安全反恐经费</t>
  </si>
  <si>
    <t>幼儿园能源经费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</si>
</sst>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2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
    <numFmt numFmtId="191" formatCode="#,##0.0"/>
    <numFmt numFmtId="192" formatCode="#,##0.00_ "/>
    <numFmt numFmtId="193" formatCode="#,##0.0_ "/>
    <numFmt numFmtId="194" formatCode="#,##0.0000"/>
    <numFmt numFmtId="195" formatCode="* #,##0.00;* \-#,##0.00;* &quot;&quot;??;@"/>
    <numFmt numFmtId="196" formatCode="00"/>
  </numFmts>
  <fonts count="85">
    <font>
      <sz val="9"/>
      <name val="宋体"/>
      <charset val="134"/>
    </font>
    <font>
      <sz val="12"/>
      <name val="宋体"/>
      <charset val="134"/>
    </font>
    <font>
      <sz val="16"/>
      <name val="黑体"/>
      <charset val="134"/>
    </font>
    <font>
      <sz val="20"/>
      <name val="黑体"/>
      <charset val="134"/>
    </font>
    <font>
      <sz val="15"/>
      <name val="宋体"/>
      <charset val="134"/>
    </font>
    <font>
      <sz val="22"/>
      <name val="黑体"/>
      <charset val="134"/>
    </font>
    <font>
      <sz val="10"/>
      <name val="宋体"/>
      <charset val="134"/>
    </font>
    <font>
      <sz val="12"/>
      <name val="宋体"/>
      <charset val="134"/>
      <scheme val="major"/>
    </font>
    <font>
      <sz val="11"/>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34"/>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7">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3" borderId="0" applyNumberFormat="0" applyBorder="0" applyAlignment="0" applyProtection="0">
      <alignment vertical="center"/>
    </xf>
    <xf numFmtId="0" fontId="31" fillId="41" borderId="0" applyNumberFormat="0" applyBorder="0" applyAlignment="0" applyProtection="0">
      <alignment vertical="center"/>
    </xf>
    <xf numFmtId="0" fontId="31" fillId="44" borderId="0" applyNumberFormat="0" applyBorder="0" applyAlignment="0" applyProtection="0">
      <alignment vertical="center"/>
    </xf>
    <xf numFmtId="0" fontId="31" fillId="34" borderId="0" applyNumberFormat="0" applyBorder="0" applyAlignment="0" applyProtection="0">
      <alignment vertical="center"/>
    </xf>
    <xf numFmtId="0" fontId="31" fillId="44" borderId="0" applyNumberFormat="0" applyBorder="0" applyAlignment="0" applyProtection="0">
      <alignment vertical="center"/>
    </xf>
    <xf numFmtId="0" fontId="31" fillId="42" borderId="0" applyNumberFormat="0" applyBorder="0" applyAlignment="0" applyProtection="0">
      <alignment vertical="center"/>
    </xf>
    <xf numFmtId="0" fontId="31" fillId="45" borderId="0" applyNumberFormat="0" applyBorder="0" applyAlignment="0" applyProtection="0">
      <alignment vertical="center"/>
    </xf>
    <xf numFmtId="0" fontId="31" fillId="40" borderId="0" applyNumberFormat="0" applyBorder="0" applyAlignment="0" applyProtection="0">
      <alignment vertical="center"/>
    </xf>
    <xf numFmtId="0" fontId="31" fillId="44" borderId="0" applyNumberFormat="0" applyBorder="0" applyAlignment="0" applyProtection="0">
      <alignment vertical="center"/>
    </xf>
    <xf numFmtId="0" fontId="31" fillId="46" borderId="0" applyNumberFormat="0" applyBorder="0" applyAlignment="0" applyProtection="0">
      <alignment vertical="center"/>
    </xf>
    <xf numFmtId="0" fontId="32" fillId="47"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1" borderId="0" applyNumberFormat="0" applyBorder="0" applyAlignment="0" applyProtection="0">
      <alignment vertical="center"/>
    </xf>
    <xf numFmtId="0" fontId="32" fillId="47" borderId="0" applyNumberFormat="0" applyBorder="0" applyAlignment="0" applyProtection="0">
      <alignment vertical="center"/>
    </xf>
    <xf numFmtId="0" fontId="32" fillId="34" borderId="0" applyNumberFormat="0" applyBorder="0" applyAlignment="0" applyProtection="0">
      <alignment vertical="center"/>
    </xf>
    <xf numFmtId="0" fontId="33" fillId="48"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50" borderId="0" applyNumberFormat="0" applyBorder="0" applyAlignment="0" applyProtection="0">
      <alignment vertical="center"/>
    </xf>
    <xf numFmtId="0" fontId="34"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60"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5"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61" borderId="0" applyNumberFormat="0" applyBorder="0" applyAlignment="0" applyProtection="0"/>
    <xf numFmtId="0" fontId="34" fillId="62" borderId="0" applyNumberFormat="0" applyBorder="0" applyAlignment="0" applyProtection="0"/>
    <xf numFmtId="0" fontId="35" fillId="52" borderId="0" applyNumberFormat="0" applyBorder="0" applyAlignment="0" applyProtection="0"/>
    <xf numFmtId="0" fontId="35" fillId="54" borderId="0" applyNumberFormat="0" applyBorder="0" applyAlignment="0" applyProtection="0"/>
    <xf numFmtId="0" fontId="34" fillId="54" borderId="0" applyNumberFormat="0" applyBorder="0" applyAlignment="0" applyProtection="0"/>
    <xf numFmtId="0" fontId="34" fillId="63" borderId="0" applyNumberFormat="0" applyBorder="0" applyAlignment="0" applyProtection="0"/>
    <xf numFmtId="0" fontId="35" fillId="52" borderId="0" applyNumberFormat="0" applyBorder="0" applyAlignment="0" applyProtection="0"/>
    <xf numFmtId="0" fontId="35"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6" fillId="38" borderId="0" applyNumberFormat="0" applyBorder="0" applyAlignment="0" applyProtection="0">
      <alignment vertical="center"/>
    </xf>
    <xf numFmtId="176" fontId="37" fillId="0" borderId="0" applyFill="0" applyBorder="0" applyAlignment="0"/>
    <xf numFmtId="0" fontId="38" fillId="33" borderId="14" applyNumberFormat="0" applyAlignment="0" applyProtection="0">
      <alignment vertical="center"/>
    </xf>
    <xf numFmtId="0" fontId="39" fillId="67" borderId="15" applyNumberFormat="0" applyAlignment="0" applyProtection="0">
      <alignment vertical="center"/>
    </xf>
    <xf numFmtId="0" fontId="40" fillId="0" borderId="0" applyProtection="0">
      <alignment vertical="center"/>
    </xf>
    <xf numFmtId="41" fontId="30" fillId="0" borderId="0" applyFont="0" applyFill="0" applyBorder="0" applyAlignment="0" applyProtection="0"/>
    <xf numFmtId="177" fontId="41" fillId="0" borderId="0"/>
    <xf numFmtId="43" fontId="30" fillId="0" borderId="0" applyFont="0" applyFill="0" applyBorder="0" applyAlignment="0" applyProtection="0"/>
    <xf numFmtId="178" fontId="30" fillId="0" borderId="0" applyFont="0" applyFill="0" applyBorder="0" applyAlignment="0" applyProtection="0"/>
    <xf numFmtId="179" fontId="30" fillId="0" borderId="0" applyFont="0" applyFill="0" applyBorder="0" applyAlignment="0" applyProtection="0"/>
    <xf numFmtId="180" fontId="41" fillId="0" borderId="0"/>
    <xf numFmtId="0" fontId="42" fillId="0" borderId="0" applyProtection="0"/>
    <xf numFmtId="181" fontId="41" fillId="0" borderId="0"/>
    <xf numFmtId="0" fontId="43" fillId="0" borderId="0" applyNumberFormat="0" applyFill="0" applyBorder="0" applyAlignment="0" applyProtection="0">
      <alignment vertical="center"/>
    </xf>
    <xf numFmtId="2" fontId="42" fillId="0" borderId="0" applyProtection="0"/>
    <xf numFmtId="0" fontId="44" fillId="39" borderId="0" applyNumberFormat="0" applyBorder="0" applyAlignment="0" applyProtection="0">
      <alignment vertical="center"/>
    </xf>
    <xf numFmtId="38" fontId="45" fillId="41" borderId="0" applyBorder="0" applyAlignment="0" applyProtection="0"/>
    <xf numFmtId="0" fontId="46" fillId="0" borderId="16" applyNumberFormat="0" applyAlignment="0" applyProtection="0">
      <alignment horizontal="left" vertical="center"/>
    </xf>
    <xf numFmtId="0" fontId="46" fillId="0" borderId="17">
      <alignment horizontal="lef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Protection="0"/>
    <xf numFmtId="0" fontId="46" fillId="0" borderId="0" applyProtection="0"/>
    <xf numFmtId="0" fontId="51" fillId="34" borderId="14" applyNumberFormat="0" applyAlignment="0" applyProtection="0">
      <alignment vertical="center"/>
    </xf>
    <xf numFmtId="10" fontId="45" fillId="33" borderId="1" applyBorder="0" applyAlignment="0" applyProtection="0"/>
    <xf numFmtId="0" fontId="51" fillId="34" borderId="14" applyNumberFormat="0" applyAlignment="0" applyProtection="0">
      <alignment vertical="center"/>
    </xf>
    <xf numFmtId="0" fontId="52" fillId="0" borderId="21" applyNumberFormat="0" applyFill="0" applyAlignment="0" applyProtection="0">
      <alignment vertical="center"/>
    </xf>
    <xf numFmtId="0" fontId="53" fillId="43" borderId="0" applyNumberFormat="0" applyBorder="0" applyAlignment="0" applyProtection="0">
      <alignment vertical="center"/>
    </xf>
    <xf numFmtId="37" fontId="54" fillId="0" borderId="0"/>
    <xf numFmtId="0" fontId="55" fillId="0" borderId="0"/>
    <xf numFmtId="0" fontId="56" fillId="0" borderId="0"/>
    <xf numFmtId="0" fontId="57" fillId="0" borderId="0"/>
    <xf numFmtId="0" fontId="31" fillId="35" borderId="22" applyNumberFormat="0" applyFont="0" applyAlignment="0" applyProtection="0">
      <alignment vertical="center"/>
    </xf>
    <xf numFmtId="0" fontId="58" fillId="33" borderId="23" applyNumberFormat="0" applyAlignment="0" applyProtection="0">
      <alignment vertical="center"/>
    </xf>
    <xf numFmtId="10" fontId="30" fillId="0" borderId="0" applyFont="0" applyFill="0" applyBorder="0" applyAlignment="0" applyProtection="0"/>
    <xf numFmtId="1" fontId="30" fillId="0" borderId="0"/>
    <xf numFmtId="0" fontId="1" fillId="0" borderId="0" applyNumberFormat="0" applyFill="0" applyBorder="0" applyAlignment="0" applyProtection="0"/>
    <xf numFmtId="0" fontId="59" fillId="0" borderId="0" applyNumberFormat="0" applyFill="0" applyBorder="0" applyAlignment="0" applyProtection="0">
      <alignment vertical="center"/>
    </xf>
    <xf numFmtId="0" fontId="42" fillId="0" borderId="24" applyProtection="0"/>
    <xf numFmtId="0" fontId="60" fillId="0" borderId="0" applyNumberFormat="0" applyFill="0" applyBorder="0" applyAlignment="0" applyProtection="0">
      <alignment vertical="center"/>
    </xf>
    <xf numFmtId="9" fontId="6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62" fillId="0" borderId="25" applyNumberFormat="0" applyFill="0" applyAlignment="0" applyProtection="0">
      <alignment vertical="center"/>
    </xf>
    <xf numFmtId="0" fontId="63" fillId="0" borderId="19" applyNumberFormat="0" applyFill="0" applyAlignment="0" applyProtection="0">
      <alignment vertical="center"/>
    </xf>
    <xf numFmtId="0" fontId="64" fillId="0" borderId="26" applyNumberFormat="0" applyFill="0" applyAlignment="0" applyProtection="0">
      <alignment vertical="center"/>
    </xf>
    <xf numFmtId="0" fontId="64" fillId="0" borderId="0" applyNumberFormat="0" applyFill="0" applyBorder="0" applyAlignment="0" applyProtection="0">
      <alignment vertical="center"/>
    </xf>
    <xf numFmtId="0" fontId="65" fillId="0" borderId="0">
      <alignment horizontal="centerContinuous" vertical="center"/>
    </xf>
    <xf numFmtId="0" fontId="8" fillId="0" borderId="1">
      <alignment horizontal="distributed" vertical="center" wrapText="1"/>
    </xf>
    <xf numFmtId="0" fontId="36" fillId="38" borderId="0" applyNumberFormat="0" applyBorder="0" applyAlignment="0" applyProtection="0">
      <alignment vertical="center"/>
    </xf>
    <xf numFmtId="0" fontId="66" fillId="40" borderId="0" applyNumberFormat="0" applyBorder="0" applyAlignment="0" applyProtection="0">
      <alignment vertical="center"/>
    </xf>
    <xf numFmtId="0" fontId="67" fillId="40" borderId="0" applyNumberFormat="0" applyBorder="0" applyAlignment="0" applyProtection="0">
      <alignment vertical="center"/>
    </xf>
    <xf numFmtId="0" fontId="66" fillId="40" borderId="0" applyNumberFormat="0" applyBorder="0" applyAlignment="0" applyProtection="0">
      <alignment vertical="center"/>
    </xf>
    <xf numFmtId="0" fontId="68" fillId="64"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7"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Protection="0">
      <alignment vertical="center"/>
    </xf>
    <xf numFmtId="0" fontId="69"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68" fillId="61" borderId="0" applyNumberFormat="0" applyBorder="0" applyAlignment="0" applyProtection="0"/>
    <xf numFmtId="0" fontId="67"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67" fillId="40"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8" fillId="61" borderId="0" applyNumberFormat="0" applyBorder="0" applyAlignment="0" applyProtection="0"/>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3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8" fillId="0" borderId="0"/>
    <xf numFmtId="0" fontId="1" fillId="0" borderId="0"/>
    <xf numFmtId="0" fontId="0" fillId="0" borderId="0"/>
    <xf numFmtId="0" fontId="1" fillId="0" borderId="0"/>
    <xf numFmtId="0" fontId="71" fillId="0" borderId="0"/>
    <xf numFmtId="0" fontId="1" fillId="0" borderId="0">
      <alignment vertical="center"/>
    </xf>
    <xf numFmtId="0" fontId="1" fillId="0" borderId="0"/>
    <xf numFmtId="0" fontId="1" fillId="0" borderId="0">
      <alignment vertical="center"/>
    </xf>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1" fillId="0" borderId="0">
      <alignment vertical="center"/>
    </xf>
    <xf numFmtId="0" fontId="1" fillId="0" borderId="0"/>
    <xf numFmtId="0" fontId="6" fillId="0" borderId="0">
      <alignment vertical="center"/>
    </xf>
    <xf numFmtId="0" fontId="1" fillId="0" borderId="0"/>
    <xf numFmtId="0" fontId="1" fillId="0" borderId="0">
      <alignment vertical="center"/>
    </xf>
    <xf numFmtId="0" fontId="31" fillId="0" borderId="0">
      <alignment vertical="center"/>
    </xf>
    <xf numFmtId="0" fontId="31" fillId="0" borderId="0">
      <alignment vertical="center"/>
    </xf>
    <xf numFmtId="0" fontId="0" fillId="0" borderId="0"/>
    <xf numFmtId="0" fontId="1" fillId="0" borderId="0"/>
    <xf numFmtId="0" fontId="1" fillId="0" borderId="0"/>
    <xf numFmtId="0" fontId="1" fillId="0" borderId="0"/>
    <xf numFmtId="0" fontId="1" fillId="0" borderId="0"/>
    <xf numFmtId="0" fontId="1" fillId="0" borderId="0"/>
    <xf numFmtId="0" fontId="72" fillId="0" borderId="0" applyNumberFormat="0" applyFill="0" applyBorder="0" applyAlignment="0" applyProtection="0">
      <alignment vertical="top"/>
      <protection locked="0"/>
    </xf>
    <xf numFmtId="0" fontId="1" fillId="0" borderId="0" applyNumberFormat="0" applyFill="0" applyBorder="0" applyAlignment="0" applyProtection="0"/>
    <xf numFmtId="9" fontId="73" fillId="0" borderId="0" applyFont="0" applyFill="0" applyBorder="0" applyAlignment="0" applyProtection="0"/>
    <xf numFmtId="0" fontId="44" fillId="39" borderId="0" applyNumberFormat="0" applyBorder="0" applyAlignment="0" applyProtection="0">
      <alignment vertical="center"/>
    </xf>
    <xf numFmtId="0" fontId="74" fillId="36" borderId="0" applyNumberFormat="0" applyBorder="0" applyAlignment="0" applyProtection="0">
      <alignment vertical="center"/>
    </xf>
    <xf numFmtId="0" fontId="75"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5"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Protection="0">
      <alignment vertical="center"/>
    </xf>
    <xf numFmtId="0" fontId="76"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74" fillId="68" borderId="0" applyNumberFormat="0" applyBorder="0" applyAlignment="0" applyProtection="0"/>
    <xf numFmtId="0" fontId="75"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75" fillId="36"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68" borderId="0" applyNumberFormat="0" applyBorder="0" applyAlignment="0" applyProtection="0"/>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27" applyNumberFormat="0" applyFill="0" applyAlignment="0" applyProtection="0">
      <alignment vertical="center"/>
    </xf>
    <xf numFmtId="182" fontId="61" fillId="0" borderId="0" applyFont="0" applyFill="0" applyBorder="0" applyAlignment="0" applyProtection="0"/>
    <xf numFmtId="0" fontId="38" fillId="41" borderId="14" applyNumberFormat="0" applyAlignment="0" applyProtection="0">
      <alignment vertical="center"/>
    </xf>
    <xf numFmtId="0" fontId="80" fillId="67" borderId="15" applyNumberFormat="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21" applyNumberFormat="0" applyFill="0" applyAlignment="0" applyProtection="0">
      <alignment vertical="center"/>
    </xf>
    <xf numFmtId="183" fontId="71"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0" fontId="41" fillId="0" borderId="0"/>
    <xf numFmtId="41" fontId="41" fillId="0" borderId="0" applyFont="0" applyFill="0" applyBorder="0" applyAlignment="0" applyProtection="0"/>
    <xf numFmtId="43" fontId="4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7" fontId="6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73" fillId="0" borderId="0"/>
    <xf numFmtId="0" fontId="81" fillId="69" borderId="0" applyNumberFormat="0" applyBorder="0" applyAlignment="0" applyProtection="0"/>
    <xf numFmtId="0" fontId="81" fillId="70" borderId="0" applyNumberFormat="0" applyBorder="0" applyAlignment="0" applyProtection="0"/>
    <xf numFmtId="0" fontId="81" fillId="71" borderId="0" applyNumberFormat="0" applyBorder="0" applyAlignment="0" applyProtection="0"/>
    <xf numFmtId="0" fontId="33" fillId="72" borderId="0" applyNumberFormat="0" applyBorder="0" applyAlignment="0" applyProtection="0">
      <alignment vertical="center"/>
    </xf>
    <xf numFmtId="0" fontId="33" fillId="73" borderId="0" applyNumberFormat="0" applyBorder="0" applyAlignment="0" applyProtection="0">
      <alignment vertical="center"/>
    </xf>
    <xf numFmtId="0" fontId="33" fillId="74"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75" borderId="0" applyNumberFormat="0" applyBorder="0" applyAlignment="0" applyProtection="0">
      <alignment vertical="center"/>
    </xf>
    <xf numFmtId="0" fontId="53" fillId="43" borderId="0" applyNumberFormat="0" applyBorder="0" applyAlignment="0" applyProtection="0">
      <alignment vertical="center"/>
    </xf>
    <xf numFmtId="0" fontId="58" fillId="41" borderId="23" applyNumberFormat="0" applyAlignment="0" applyProtection="0">
      <alignment vertical="center"/>
    </xf>
    <xf numFmtId="0" fontId="51" fillId="34" borderId="14" applyNumberFormat="0" applyAlignment="0" applyProtection="0">
      <alignment vertical="center"/>
    </xf>
    <xf numFmtId="1" fontId="8" fillId="0" borderId="1">
      <alignment vertical="center"/>
      <protection locked="0"/>
    </xf>
    <xf numFmtId="0" fontId="82" fillId="0" borderId="0"/>
    <xf numFmtId="188" fontId="8" fillId="0" borderId="1">
      <alignment vertical="center"/>
      <protection locked="0"/>
    </xf>
    <xf numFmtId="0" fontId="30" fillId="0" borderId="0"/>
    <xf numFmtId="0" fontId="1" fillId="35" borderId="22" applyNumberFormat="0" applyFont="0" applyAlignment="0" applyProtection="0">
      <alignment vertical="center"/>
    </xf>
    <xf numFmtId="38" fontId="83" fillId="0" borderId="0" applyFont="0" applyFill="0" applyBorder="0" applyAlignment="0" applyProtection="0"/>
    <xf numFmtId="40"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0" fontId="84" fillId="0" borderId="0"/>
  </cellStyleXfs>
  <cellXfs count="137">
    <xf numFmtId="0" fontId="0" fillId="0" borderId="0" xfId="0"/>
    <xf numFmtId="0" fontId="1" fillId="0" borderId="0" xfId="478" applyFont="1"/>
    <xf numFmtId="0" fontId="0" fillId="0" borderId="0" xfId="478"/>
    <xf numFmtId="0" fontId="0" fillId="0" borderId="0" xfId="478" applyAlignment="1">
      <alignment vertical="center"/>
    </xf>
    <xf numFmtId="0" fontId="2" fillId="0" borderId="0" xfId="478" applyFont="1"/>
    <xf numFmtId="0" fontId="2" fillId="0" borderId="0" xfId="478" applyFont="1" applyAlignment="1">
      <alignment vertical="center"/>
    </xf>
    <xf numFmtId="0" fontId="3" fillId="0" borderId="0" xfId="496" applyFont="1" applyAlignment="1">
      <alignment horizontal="center" vertical="center"/>
    </xf>
    <xf numFmtId="0" fontId="1" fillId="0" borderId="0" xfId="478" applyFont="1" applyAlignment="1">
      <alignment vertical="center"/>
    </xf>
    <xf numFmtId="0" fontId="4" fillId="0" borderId="0" xfId="496" applyFont="1" applyAlignment="1">
      <alignment horizontal="center"/>
    </xf>
    <xf numFmtId="0" fontId="1" fillId="0" borderId="1" xfId="478" applyFont="1" applyBorder="1" applyAlignment="1">
      <alignment horizontal="center" vertical="center"/>
    </xf>
    <xf numFmtId="0" fontId="1" fillId="0" borderId="1" xfId="478" applyFont="1" applyBorder="1" applyAlignment="1">
      <alignment horizontal="center" vertical="center" wrapText="1"/>
    </xf>
    <xf numFmtId="0" fontId="1" fillId="0" borderId="1" xfId="478" applyFont="1" applyBorder="1" applyAlignment="1">
      <alignment vertical="center"/>
    </xf>
    <xf numFmtId="0" fontId="1" fillId="0" borderId="1" xfId="478" applyFont="1" applyBorder="1" applyAlignment="1">
      <alignment vertical="center" wrapText="1"/>
    </xf>
    <xf numFmtId="189" fontId="1" fillId="0" borderId="1" xfId="478" applyNumberFormat="1" applyFont="1" applyBorder="1"/>
    <xf numFmtId="0" fontId="0" fillId="0" borderId="1" xfId="478" applyBorder="1"/>
    <xf numFmtId="0" fontId="1" fillId="0" borderId="0" xfId="478" applyFont="1" applyAlignment="1">
      <alignment horizontal="center" vertical="center"/>
    </xf>
    <xf numFmtId="0" fontId="0" fillId="0" borderId="0" xfId="478" applyAlignment="1">
      <alignment wrapText="1"/>
    </xf>
    <xf numFmtId="0" fontId="5" fillId="0" borderId="0" xfId="0" applyFont="1" applyAlignment="1">
      <alignment horizontal="center" vertical="top"/>
    </xf>
    <xf numFmtId="0" fontId="1" fillId="0" borderId="0" xfId="0" applyFont="1" applyAlignment="1">
      <alignment horizontal="right"/>
    </xf>
    <xf numFmtId="0" fontId="1" fillId="0" borderId="0" xfId="0" applyFont="1"/>
    <xf numFmtId="0" fontId="6" fillId="0" borderId="0" xfId="0" applyFont="1" applyAlignment="1">
      <alignment horizontal="center" vertical="center"/>
    </xf>
    <xf numFmtId="0" fontId="2" fillId="0" borderId="0" xfId="0" applyFont="1"/>
    <xf numFmtId="0" fontId="5" fillId="0" borderId="0" xfId="0" applyFont="1" applyAlignment="1">
      <alignment horizontal="centerContinuous" vertical="top"/>
    </xf>
    <xf numFmtId="0" fontId="1"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49" fontId="1" fillId="0" borderId="1" xfId="0" applyNumberFormat="1" applyFont="1" applyBorder="1" applyAlignment="1">
      <alignment horizontal="left" vertical="center" wrapText="1"/>
    </xf>
    <xf numFmtId="190" fontId="1" fillId="0" borderId="1" xfId="0" applyNumberFormat="1" applyFont="1" applyBorder="1" applyAlignment="1">
      <alignment horizontal="left" vertical="center" wrapText="1"/>
    </xf>
    <xf numFmtId="4" fontId="1" fillId="0" borderId="3"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49" fontId="1"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49" fontId="1" fillId="0" borderId="1" xfId="0" applyNumberFormat="1" applyFont="1" applyBorder="1" applyAlignment="1">
      <alignment horizontal="left" vertical="center" wrapText="1" indent="2"/>
    </xf>
    <xf numFmtId="0" fontId="1" fillId="0" borderId="1" xfId="0" applyFont="1" applyBorder="1" applyAlignment="1">
      <alignment horizontal="left" vertical="center" wrapText="1" indent="2"/>
    </xf>
    <xf numFmtId="190" fontId="1" fillId="0" borderId="1" xfId="0" applyNumberFormat="1" applyFont="1" applyBorder="1" applyAlignment="1">
      <alignment horizontal="center" vertical="center" wrapText="1"/>
    </xf>
    <xf numFmtId="191" fontId="1" fillId="0" borderId="3" xfId="0" applyNumberFormat="1" applyFont="1" applyBorder="1" applyAlignment="1">
      <alignment horizontal="right" vertical="center" wrapText="1"/>
    </xf>
    <xf numFmtId="191"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xf>
    <xf numFmtId="0" fontId="6" fillId="0" borderId="0" xfId="472" applyFont="1" applyAlignment="1">
      <alignment horizontal="center" vertical="center"/>
    </xf>
    <xf numFmtId="0" fontId="5" fillId="0" borderId="0" xfId="472" applyFont="1" applyAlignment="1">
      <alignment horizontal="center" vertical="top"/>
    </xf>
    <xf numFmtId="0" fontId="1" fillId="0" borderId="0" xfId="472" applyFont="1" applyAlignment="1">
      <alignment horizontal="right"/>
    </xf>
    <xf numFmtId="0" fontId="1" fillId="0" borderId="0" xfId="472" applyFont="1"/>
    <xf numFmtId="0" fontId="6" fillId="0" borderId="0" xfId="472" applyFont="1" applyAlignment="1">
      <alignment horizontal="right" vertical="center"/>
    </xf>
    <xf numFmtId="0" fontId="0" fillId="0" borderId="0" xfId="472"/>
    <xf numFmtId="0" fontId="2" fillId="0" borderId="0" xfId="472" applyFont="1"/>
    <xf numFmtId="0" fontId="1" fillId="0" borderId="0" xfId="472" applyFont="1" applyAlignment="1">
      <alignment horizontal="left"/>
    </xf>
    <xf numFmtId="0" fontId="1" fillId="0" borderId="2" xfId="472" applyFont="1" applyBorder="1" applyAlignment="1">
      <alignment horizontal="center" vertical="center" wrapText="1"/>
    </xf>
    <xf numFmtId="0" fontId="1" fillId="0" borderId="1" xfId="472" applyFont="1" applyBorder="1" applyAlignment="1">
      <alignment horizontal="center" vertical="center" wrapText="1"/>
    </xf>
    <xf numFmtId="0" fontId="1" fillId="0" borderId="1" xfId="472" applyFont="1" applyBorder="1" applyAlignment="1">
      <alignment horizontal="right" vertical="center" wrapText="1"/>
    </xf>
    <xf numFmtId="0" fontId="1" fillId="0" borderId="1" xfId="472" applyFont="1" applyBorder="1" applyAlignment="1">
      <alignment horizontal="center" vertical="center"/>
    </xf>
    <xf numFmtId="0" fontId="1" fillId="0" borderId="0" xfId="472" applyFont="1" applyAlignment="1">
      <alignment horizontal="center" vertical="center"/>
    </xf>
    <xf numFmtId="49" fontId="1" fillId="0" borderId="1" xfId="472" applyNumberFormat="1" applyFont="1" applyBorder="1" applyAlignment="1">
      <alignment horizontal="center" vertical="center" wrapText="1"/>
    </xf>
    <xf numFmtId="0" fontId="1" fillId="0" borderId="1" xfId="468" applyBorder="1" applyAlignment="1">
      <alignment horizontal="center" vertical="center" wrapText="1"/>
    </xf>
    <xf numFmtId="191" fontId="1" fillId="0" borderId="3" xfId="468" applyNumberFormat="1" applyBorder="1" applyAlignment="1">
      <alignment horizontal="center" vertical="center" wrapText="1"/>
    </xf>
    <xf numFmtId="190" fontId="1" fillId="0" borderId="1" xfId="472" applyNumberFormat="1" applyFont="1" applyBorder="1" applyAlignment="1">
      <alignment horizontal="center" vertical="center" wrapText="1"/>
    </xf>
    <xf numFmtId="0" fontId="1" fillId="0" borderId="1" xfId="472" applyFont="1" applyBorder="1" applyAlignment="1">
      <alignment horizontal="right" vertical="center"/>
    </xf>
    <xf numFmtId="4" fontId="1" fillId="0" borderId="1" xfId="468" applyNumberFormat="1" applyBorder="1" applyAlignment="1">
      <alignment horizontal="right" vertical="center" wrapText="1"/>
    </xf>
    <xf numFmtId="191" fontId="1" fillId="0" borderId="3" xfId="472" applyNumberFormat="1" applyFont="1" applyBorder="1" applyAlignment="1">
      <alignment horizontal="center" vertical="center" wrapText="1"/>
    </xf>
    <xf numFmtId="191" fontId="1" fillId="0" borderId="1" xfId="472" applyNumberFormat="1" applyFont="1" applyBorder="1" applyAlignment="1">
      <alignment horizontal="center" vertical="center" wrapText="1"/>
    </xf>
    <xf numFmtId="189" fontId="1" fillId="0" borderId="1" xfId="472" applyNumberFormat="1" applyFont="1" applyBorder="1" applyAlignment="1">
      <alignment horizontal="right" vertical="center" wrapText="1"/>
    </xf>
    <xf numFmtId="191" fontId="1" fillId="0" borderId="1" xfId="468" applyNumberFormat="1" applyBorder="1" applyAlignment="1">
      <alignment horizontal="center" vertical="center" wrapText="1"/>
    </xf>
    <xf numFmtId="4" fontId="1" fillId="0" borderId="1" xfId="468" applyNumberFormat="1" applyBorder="1" applyAlignment="1">
      <alignment horizontal="center" vertical="center" wrapText="1"/>
    </xf>
    <xf numFmtId="191" fontId="1" fillId="0" borderId="3" xfId="472" applyNumberFormat="1" applyFont="1" applyBorder="1" applyAlignment="1">
      <alignment horizontal="right" vertical="center" wrapText="1"/>
    </xf>
    <xf numFmtId="0" fontId="6" fillId="0" borderId="1" xfId="472" applyFont="1" applyBorder="1" applyAlignment="1">
      <alignment horizontal="center" vertical="center"/>
    </xf>
    <xf numFmtId="0" fontId="1" fillId="0" borderId="0" xfId="496"/>
    <xf numFmtId="0" fontId="3" fillId="0" borderId="0" xfId="496" applyFont="1" applyAlignment="1">
      <alignment vertical="center"/>
    </xf>
    <xf numFmtId="0" fontId="4" fillId="0" borderId="0" xfId="496" applyFont="1"/>
    <xf numFmtId="0" fontId="4" fillId="0" borderId="0" xfId="496" applyFont="1" applyAlignment="1">
      <alignment horizontal="right"/>
    </xf>
    <xf numFmtId="0" fontId="4" fillId="0" borderId="1" xfId="496" applyFont="1" applyBorder="1" applyAlignment="1">
      <alignment horizontal="center" vertical="center" wrapText="1"/>
    </xf>
    <xf numFmtId="0" fontId="4" fillId="0" borderId="1" xfId="496" applyFont="1" applyBorder="1" applyAlignment="1">
      <alignment horizontal="center" vertical="center"/>
    </xf>
    <xf numFmtId="0" fontId="4" fillId="0" borderId="0" xfId="496" applyFont="1" applyAlignment="1">
      <alignment horizontal="center" vertical="center" wrapText="1"/>
    </xf>
    <xf numFmtId="0" fontId="4" fillId="0" borderId="0" xfId="496" applyFont="1" applyAlignment="1">
      <alignment vertical="center"/>
    </xf>
    <xf numFmtId="189" fontId="1" fillId="0" borderId="1" xfId="0" applyNumberFormat="1" applyFont="1" applyBorder="1" applyAlignment="1">
      <alignment horizontal="right" vertical="center" wrapText="1"/>
    </xf>
    <xf numFmtId="192" fontId="1" fillId="0" borderId="1" xfId="0" applyNumberFormat="1" applyFont="1" applyBorder="1" applyAlignment="1">
      <alignment horizontal="right" vertical="center" wrapText="1"/>
    </xf>
    <xf numFmtId="189" fontId="7" fillId="0" borderId="1" xfId="0" applyNumberFormat="1" applyFont="1" applyBorder="1" applyAlignment="1">
      <alignment horizontal="right" vertical="center" wrapText="1"/>
    </xf>
    <xf numFmtId="190" fontId="8" fillId="0" borderId="4" xfId="0" applyNumberFormat="1" applyFont="1" applyBorder="1" applyAlignment="1">
      <alignment horizontal="left" vertical="center" wrapText="1"/>
    </xf>
    <xf numFmtId="192" fontId="1" fillId="0" borderId="5" xfId="0" applyNumberFormat="1" applyFont="1" applyBorder="1" applyAlignment="1">
      <alignment horizontal="right" vertical="center" wrapText="1"/>
    </xf>
    <xf numFmtId="189" fontId="6" fillId="0" borderId="0" xfId="0" applyNumberFormat="1" applyFont="1" applyAlignment="1">
      <alignment horizontal="center" vertical="center"/>
    </xf>
    <xf numFmtId="189" fontId="2" fillId="0" borderId="0" xfId="0" applyNumberFormat="1" applyFont="1"/>
    <xf numFmtId="189" fontId="5" fillId="0" borderId="0" xfId="0" applyNumberFormat="1" applyFont="1" applyAlignment="1">
      <alignment horizontal="centerContinuous" vertical="top"/>
    </xf>
    <xf numFmtId="189" fontId="1" fillId="0" borderId="0" xfId="0" applyNumberFormat="1" applyFont="1" applyAlignment="1">
      <alignment horizontal="right"/>
    </xf>
    <xf numFmtId="18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90" fontId="9" fillId="0" borderId="1" xfId="0" applyNumberFormat="1" applyFont="1" applyBorder="1" applyAlignment="1">
      <alignment vertical="center" wrapText="1"/>
    </xf>
    <xf numFmtId="2" fontId="1" fillId="0" borderId="1" xfId="0" applyNumberFormat="1" applyFont="1" applyBorder="1" applyAlignment="1">
      <alignment horizontal="right" vertical="center"/>
    </xf>
    <xf numFmtId="49" fontId="1" fillId="0" borderId="1" xfId="0" applyNumberFormat="1" applyFont="1" applyBorder="1" applyAlignment="1">
      <alignment horizontal="center" vertical="center" wrapText="1"/>
    </xf>
    <xf numFmtId="190" fontId="8" fillId="0" borderId="1" xfId="0" applyNumberFormat="1" applyFont="1" applyBorder="1" applyAlignment="1">
      <alignment vertical="center" wrapText="1"/>
    </xf>
    <xf numFmtId="49" fontId="1" fillId="0" borderId="1" xfId="0" applyNumberFormat="1" applyFont="1" applyBorder="1" applyAlignment="1">
      <alignment horizontal="right" vertical="center" wrapText="1"/>
    </xf>
    <xf numFmtId="0" fontId="1" fillId="0" borderId="1" xfId="0" applyFont="1" applyBorder="1" applyAlignment="1">
      <alignment horizontal="left" vertical="center"/>
    </xf>
    <xf numFmtId="189" fontId="1" fillId="0" borderId="1" xfId="0" applyNumberFormat="1" applyFont="1" applyBorder="1" applyAlignment="1">
      <alignment horizontal="left" vertical="center"/>
    </xf>
    <xf numFmtId="0" fontId="6" fillId="0" borderId="1" xfId="0" applyFont="1" applyBorder="1" applyAlignment="1">
      <alignment horizontal="center" vertical="center"/>
    </xf>
    <xf numFmtId="0" fontId="5" fillId="0" borderId="0" xfId="0" applyFont="1" applyAlignment="1">
      <alignment vertical="top"/>
    </xf>
    <xf numFmtId="0" fontId="1" fillId="0" borderId="0" xfId="0" applyFont="1" applyAlignment="1">
      <alignment vertical="center"/>
    </xf>
    <xf numFmtId="193" fontId="1" fillId="0" borderId="1" xfId="0" applyNumberFormat="1" applyFont="1" applyBorder="1" applyAlignment="1">
      <alignment horizontal="center" vertical="center" wrapText="1"/>
    </xf>
    <xf numFmtId="191" fontId="1" fillId="0" borderId="1" xfId="0" applyNumberFormat="1" applyFont="1" applyBorder="1" applyAlignment="1">
      <alignment horizontal="left" vertical="center" wrapText="1"/>
    </xf>
    <xf numFmtId="189" fontId="1" fillId="0" borderId="1" xfId="0" applyNumberFormat="1" applyFont="1" applyBorder="1" applyAlignment="1">
      <alignment wrapText="1"/>
    </xf>
    <xf numFmtId="0" fontId="6" fillId="0" borderId="1" xfId="0" applyFont="1" applyBorder="1" applyAlignment="1">
      <alignment vertical="center"/>
    </xf>
    <xf numFmtId="191" fontId="1" fillId="0" borderId="4" xfId="0" applyNumberFormat="1" applyFont="1" applyBorder="1" applyAlignment="1">
      <alignment horizontal="left" vertical="center" wrapText="1"/>
    </xf>
    <xf numFmtId="0" fontId="1" fillId="0" borderId="1" xfId="0" applyFont="1" applyBorder="1" applyAlignment="1">
      <alignment horizontal="left" vertical="center" wrapText="1" indent="3"/>
    </xf>
    <xf numFmtId="191" fontId="1" fillId="0" borderId="0" xfId="0" applyNumberFormat="1" applyFont="1" applyAlignment="1">
      <alignment horizontal="right" vertical="center" wrapText="1"/>
    </xf>
    <xf numFmtId="0" fontId="1" fillId="0" borderId="0" xfId="0" applyFont="1" applyAlignment="1">
      <alignment horizontal="centerContinuous" vertical="center"/>
    </xf>
    <xf numFmtId="194" fontId="1" fillId="0" borderId="0" xfId="0" applyNumberFormat="1" applyFont="1" applyAlignment="1">
      <alignment horizontal="right" vertical="center" wrapText="1"/>
    </xf>
    <xf numFmtId="0" fontId="6" fillId="0" borderId="0" xfId="0" applyFont="1" applyAlignment="1">
      <alignment vertical="center"/>
    </xf>
    <xf numFmtId="191" fontId="6" fillId="0" borderId="0" xfId="0" applyNumberFormat="1" applyFont="1" applyAlignment="1">
      <alignment vertical="center"/>
    </xf>
    <xf numFmtId="0" fontId="6" fillId="0" borderId="0" xfId="0" applyFont="1"/>
    <xf numFmtId="0" fontId="6" fillId="0" borderId="0" xfId="0" applyFont="1" applyAlignment="1">
      <alignment horizontal="right" vertical="top"/>
    </xf>
    <xf numFmtId="0" fontId="6" fillId="0" borderId="0" xfId="0" applyFont="1" applyAlignment="1">
      <alignment horizontal="left" vertical="center"/>
    </xf>
    <xf numFmtId="195" fontId="6" fillId="0" borderId="0" xfId="0" applyNumberFormat="1" applyFont="1" applyAlignment="1">
      <alignment horizontal="center" vertical="center"/>
    </xf>
    <xf numFmtId="195" fontId="5" fillId="0" borderId="0" xfId="0" applyNumberFormat="1" applyFont="1" applyAlignment="1">
      <alignment horizontal="centerContinuous" vertical="top"/>
    </xf>
    <xf numFmtId="2" fontId="1" fillId="0" borderId="1" xfId="0" applyNumberFormat="1" applyFont="1" applyBorder="1" applyAlignment="1">
      <alignment horizontal="center" vertical="center" wrapText="1"/>
    </xf>
    <xf numFmtId="49" fontId="5" fillId="0" borderId="0" xfId="0" applyNumberFormat="1" applyFont="1" applyAlignment="1">
      <alignment horizontal="center" vertical="top"/>
    </xf>
    <xf numFmtId="0" fontId="0" fillId="0" borderId="0" xfId="0" applyAlignment="1">
      <alignment horizontal="center" vertical="center" wrapText="1"/>
    </xf>
    <xf numFmtId="195" fontId="6" fillId="0" borderId="0" xfId="0" applyNumberFormat="1" applyFont="1" applyAlignment="1">
      <alignment vertical="center"/>
    </xf>
    <xf numFmtId="193" fontId="6" fillId="0" borderId="0" xfId="0" applyNumberFormat="1" applyFont="1" applyAlignment="1">
      <alignment horizontal="right" vertical="top"/>
    </xf>
    <xf numFmtId="196" fontId="5" fillId="0" borderId="0" xfId="0" applyNumberFormat="1" applyFont="1" applyAlignment="1">
      <alignment horizontal="center" vertical="top"/>
    </xf>
    <xf numFmtId="193" fontId="1" fillId="0" borderId="0" xfId="0" applyNumberFormat="1" applyFont="1" applyAlignment="1">
      <alignment horizontal="left"/>
    </xf>
    <xf numFmtId="193" fontId="1" fillId="0" borderId="0" xfId="0" applyNumberFormat="1" applyFont="1" applyAlignment="1">
      <alignment horizontal="right"/>
    </xf>
    <xf numFmtId="193" fontId="0" fillId="0" borderId="1" xfId="0" applyNumberFormat="1" applyBorder="1" applyAlignment="1">
      <alignment horizontal="center" vertical="center" wrapText="1"/>
    </xf>
    <xf numFmtId="193" fontId="0" fillId="0" borderId="2" xfId="0" applyNumberFormat="1" applyBorder="1" applyAlignment="1">
      <alignment horizontal="center" vertical="center" wrapText="1"/>
    </xf>
    <xf numFmtId="0" fontId="0" fillId="0" borderId="1" xfId="0" applyBorder="1" applyAlignment="1">
      <alignment horizontal="center" vertical="center"/>
    </xf>
    <xf numFmtId="193" fontId="0" fillId="0" borderId="5" xfId="0" applyNumberFormat="1" applyBorder="1" applyAlignment="1">
      <alignment horizontal="center" vertical="center" wrapText="1"/>
    </xf>
    <xf numFmtId="0" fontId="0" fillId="0" borderId="1" xfId="0" applyBorder="1" applyAlignment="1">
      <alignment horizontal="center" vertical="center" wrapText="1"/>
    </xf>
    <xf numFmtId="191" fontId="1" fillId="0" borderId="1" xfId="0" applyNumberFormat="1" applyFont="1" applyBorder="1" applyAlignment="1">
      <alignment horizontal="center" vertical="center" wrapText="1"/>
    </xf>
    <xf numFmtId="191" fontId="0" fillId="0" borderId="4" xfId="0" applyNumberFormat="1" applyBorder="1" applyAlignment="1">
      <alignment horizontal="center" vertical="center" wrapText="1"/>
    </xf>
    <xf numFmtId="191" fontId="0" fillId="0" borderId="3" xfId="0" applyNumberFormat="1" applyBorder="1" applyAlignment="1">
      <alignment horizontal="center" vertical="center" wrapText="1"/>
    </xf>
    <xf numFmtId="193" fontId="0" fillId="0" borderId="2" xfId="0" applyNumberFormat="1" applyBorder="1" applyAlignment="1">
      <alignment vertical="center" wrapText="1"/>
    </xf>
    <xf numFmtId="195" fontId="0" fillId="0" borderId="2" xfId="0" applyNumberFormat="1" applyBorder="1" applyAlignment="1">
      <alignment vertical="center" wrapText="1"/>
    </xf>
    <xf numFmtId="189" fontId="1" fillId="0" borderId="0" xfId="0" applyNumberFormat="1" applyFont="1"/>
    <xf numFmtId="0" fontId="0" fillId="0" borderId="0" xfId="0" applyAlignment="1">
      <alignment vertical="center"/>
    </xf>
    <xf numFmtId="0" fontId="5" fillId="0" borderId="0" xfId="0" applyFont="1" applyAlignment="1">
      <alignment horizontal="centerContinuous" vertical="center"/>
    </xf>
    <xf numFmtId="0" fontId="1" fillId="0" borderId="0" xfId="0" applyFont="1" applyAlignment="1">
      <alignment horizontal="right" vertical="center"/>
    </xf>
    <xf numFmtId="0" fontId="1" fillId="0" borderId="4" xfId="0" applyFont="1" applyBorder="1" applyAlignment="1">
      <alignment vertical="center"/>
    </xf>
    <xf numFmtId="0" fontId="1" fillId="0" borderId="4" xfId="0" applyFont="1" applyBorder="1" applyAlignment="1">
      <alignment horizontal="left" vertical="center"/>
    </xf>
    <xf numFmtId="189" fontId="1" fillId="0" borderId="1" xfId="0" applyNumberFormat="1" applyFont="1" applyBorder="1" applyAlignment="1">
      <alignment vertical="center" wrapText="1"/>
    </xf>
  </cellXfs>
  <cellStyles count="83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3" xfId="483"/>
    <cellStyle name="常规 3 2" xfId="484"/>
    <cellStyle name="常规 4" xfId="485"/>
    <cellStyle name="常规 4 2" xfId="486"/>
    <cellStyle name="常规 4_2008年横排表0721" xfId="487"/>
    <cellStyle name="常规 5" xfId="488"/>
    <cellStyle name="常规 5 2" xfId="489"/>
    <cellStyle name="常规 6" xfId="490"/>
    <cellStyle name="常规 6 2" xfId="491"/>
    <cellStyle name="常规 7" xfId="492"/>
    <cellStyle name="常规 7 2" xfId="493"/>
    <cellStyle name="常规 8" xfId="494"/>
    <cellStyle name="常规 9" xfId="495"/>
    <cellStyle name="常规_附件 5 " xfId="496"/>
    <cellStyle name="超级链接" xfId="497"/>
    <cellStyle name="分级显示行_1_13区汇总" xfId="498"/>
    <cellStyle name="归盒啦_95" xfId="499"/>
    <cellStyle name="好 2" xfId="500"/>
    <cellStyle name="好_00省级(打印)" xfId="501"/>
    <cellStyle name="好_03昭通" xfId="502"/>
    <cellStyle name="好_0502通海县" xfId="503"/>
    <cellStyle name="好_05潍坊" xfId="504"/>
    <cellStyle name="好_0605石屏县" xfId="505"/>
    <cellStyle name="好_0605石屏县_财力性转移支付2010年预算参考数" xfId="506"/>
    <cellStyle name="好_07临沂" xfId="507"/>
    <cellStyle name="好_09黑龙江" xfId="508"/>
    <cellStyle name="好_09黑龙江_财力性转移支付2010年预算参考数" xfId="509"/>
    <cellStyle name="好_1" xfId="510"/>
    <cellStyle name="好_1_财力性转移支付2010年预算参考数" xfId="511"/>
    <cellStyle name="好_1110洱源县" xfId="512"/>
    <cellStyle name="好_1110洱源县_财力性转移支付2010年预算参考数" xfId="513"/>
    <cellStyle name="好_11大理" xfId="514"/>
    <cellStyle name="好_11大理_财力性转移支付2010年预算参考数" xfId="515"/>
    <cellStyle name="好_12滨州" xfId="516"/>
    <cellStyle name="好_12滨州_财力性转移支付2010年预算参考数" xfId="517"/>
    <cellStyle name="好_14安徽" xfId="518"/>
    <cellStyle name="好_14安徽_财力性转移支付2010年预算参考数" xfId="519"/>
    <cellStyle name="好_2" xfId="520"/>
    <cellStyle name="好_2_财力性转移支付2010年预算参考数" xfId="521"/>
    <cellStyle name="好_2006年22湖南" xfId="522"/>
    <cellStyle name="好_2006年22湖南_财力性转移支付2010年预算参考数" xfId="523"/>
    <cellStyle name="好_2006年27重庆" xfId="524"/>
    <cellStyle name="好_2006年27重庆_财力性转移支付2010年预算参考数" xfId="525"/>
    <cellStyle name="好_2006年28四川" xfId="526"/>
    <cellStyle name="好_2006年28四川_财力性转移支付2010年预算参考数" xfId="527"/>
    <cellStyle name="好_2006年30云南" xfId="528"/>
    <cellStyle name="好_2006年33甘肃" xfId="529"/>
    <cellStyle name="好_2006年34青海" xfId="530"/>
    <cellStyle name="好_2006年34青海_财力性转移支付2010年预算参考数" xfId="531"/>
    <cellStyle name="好_2006年全省财力计算表（中央、决算）" xfId="532"/>
    <cellStyle name="好_2006年水利统计指标统计表" xfId="533"/>
    <cellStyle name="好_2006年水利统计指标统计表_财力性转移支付2010年预算参考数" xfId="534"/>
    <cellStyle name="好_2007年收支情况及2008年收支预计表(汇总表)" xfId="535"/>
    <cellStyle name="好_2007年收支情况及2008年收支预计表(汇总表)_财力性转移支付2010年预算参考数" xfId="536"/>
    <cellStyle name="好_2007年一般预算支出剔除" xfId="537"/>
    <cellStyle name="好_2007年一般预算支出剔除_财力性转移支付2010年预算参考数" xfId="538"/>
    <cellStyle name="好_2007一般预算支出口径剔除表" xfId="539"/>
    <cellStyle name="好_2007一般预算支出口径剔除表_财力性转移支付2010年预算参考数" xfId="540"/>
    <cellStyle name="好_2008计算资料（8月5）" xfId="541"/>
    <cellStyle name="好_2008年全省汇总收支计算表" xfId="542"/>
    <cellStyle name="好_2008年全省汇总收支计算表_财力性转移支付2010年预算参考数" xfId="543"/>
    <cellStyle name="好_2008年一般预算支出预计" xfId="544"/>
    <cellStyle name="好_2008年预计支出与2007年对比" xfId="545"/>
    <cellStyle name="好_2008年支出调整" xfId="546"/>
    <cellStyle name="好_2008年支出调整_财力性转移支付2010年预算参考数" xfId="547"/>
    <cellStyle name="好_2008年支出核定" xfId="548"/>
    <cellStyle name="好_2015年社会保险基金预算草案表样（报人大）" xfId="549"/>
    <cellStyle name="好_2016年科目0114" xfId="550"/>
    <cellStyle name="好_2016人代会附表（2015-9-11）（姚局）-财经委" xfId="551"/>
    <cellStyle name="好_20河南" xfId="552"/>
    <cellStyle name="好_20河南_财力性转移支付2010年预算参考数" xfId="553"/>
    <cellStyle name="好_22湖南" xfId="554"/>
    <cellStyle name="好_22湖南_财力性转移支付2010年预算参考数" xfId="555"/>
    <cellStyle name="好_27重庆" xfId="556"/>
    <cellStyle name="好_27重庆_财力性转移支付2010年预算参考数" xfId="557"/>
    <cellStyle name="好_28四川" xfId="558"/>
    <cellStyle name="好_28四川_财力性转移支付2010年预算参考数" xfId="559"/>
    <cellStyle name="好_30云南" xfId="560"/>
    <cellStyle name="好_30云南_1" xfId="561"/>
    <cellStyle name="好_30云南_1_财力性转移支付2010年预算参考数" xfId="562"/>
    <cellStyle name="好_33甘肃" xfId="563"/>
    <cellStyle name="好_34青海" xfId="564"/>
    <cellStyle name="好_34青海_1" xfId="565"/>
    <cellStyle name="好_34青海_1_财力性转移支付2010年预算参考数" xfId="566"/>
    <cellStyle name="好_34青海_财力性转移支付2010年预算参考数" xfId="567"/>
    <cellStyle name="好_530623_2006年县级财政报表附表" xfId="568"/>
    <cellStyle name="好_530629_2006年县级财政报表附表" xfId="569"/>
    <cellStyle name="好_5334_2006年迪庆县级财政报表附表" xfId="570"/>
    <cellStyle name="好_Book1" xfId="571"/>
    <cellStyle name="好_Book1_财力性转移支付2010年预算参考数" xfId="572"/>
    <cellStyle name="好_Book2" xfId="573"/>
    <cellStyle name="好_Book2_财力性转移支付2010年预算参考数" xfId="574"/>
    <cellStyle name="好_gdp" xfId="575"/>
    <cellStyle name="好_M01-2(州市补助收入)" xfId="576"/>
    <cellStyle name="好_安徽 缺口县区测算(地方填报)1" xfId="577"/>
    <cellStyle name="好_安徽 缺口县区测算(地方填报)1_财力性转移支付2010年预算参考数" xfId="578"/>
    <cellStyle name="好_报表" xfId="579"/>
    <cellStyle name="好_不含人员经费系数" xfId="580"/>
    <cellStyle name="好_不含人员经费系数_财力性转移支付2010年预算参考数" xfId="581"/>
    <cellStyle name="好_财政供养人员" xfId="582"/>
    <cellStyle name="好_财政供养人员_财力性转移支付2010年预算参考数" xfId="583"/>
    <cellStyle name="好_测算结果" xfId="584"/>
    <cellStyle name="好_测算结果_财力性转移支付2010年预算参考数" xfId="585"/>
    <cellStyle name="好_测算结果汇总" xfId="586"/>
    <cellStyle name="好_测算结果汇总_财力性转移支付2010年预算参考数" xfId="587"/>
    <cellStyle name="好_成本差异系数" xfId="588"/>
    <cellStyle name="好_成本差异系数（含人口规模）" xfId="589"/>
    <cellStyle name="好_成本差异系数（含人口规模）_财力性转移支付2010年预算参考数" xfId="590"/>
    <cellStyle name="好_成本差异系数_财力性转移支付2010年预算参考数" xfId="591"/>
    <cellStyle name="好_城建部门" xfId="592"/>
    <cellStyle name="好_第五部分(才淼、饶永宏）" xfId="593"/>
    <cellStyle name="好_第一部分：综合全" xfId="594"/>
    <cellStyle name="好_分析缺口率" xfId="595"/>
    <cellStyle name="好_分析缺口率_财力性转移支付2010年预算参考数" xfId="596"/>
    <cellStyle name="好_分县成本差异系数" xfId="597"/>
    <cellStyle name="好_分县成本差异系数_不含人员经费系数" xfId="598"/>
    <cellStyle name="好_分县成本差异系数_不含人员经费系数_财力性转移支付2010年预算参考数" xfId="599"/>
    <cellStyle name="好_分县成本差异系数_财力性转移支付2010年预算参考数" xfId="600"/>
    <cellStyle name="好_分县成本差异系数_民生政策最低支出需求" xfId="601"/>
    <cellStyle name="好_分县成本差异系数_民生政策最低支出需求_财力性转移支付2010年预算参考数" xfId="602"/>
    <cellStyle name="好_附表" xfId="603"/>
    <cellStyle name="好_附表_财力性转移支付2010年预算参考数" xfId="604"/>
    <cellStyle name="好_河南 缺口县区测算(地方填报)" xfId="605"/>
    <cellStyle name="好_河南 缺口县区测算(地方填报)_财力性转移支付2010年预算参考数" xfId="606"/>
    <cellStyle name="好_河南 缺口县区测算(地方填报白)" xfId="607"/>
    <cellStyle name="好_河南 缺口县区测算(地方填报白)_财力性转移支付2010年预算参考数" xfId="608"/>
    <cellStyle name="好_核定人数对比" xfId="609"/>
    <cellStyle name="好_核定人数对比_财力性转移支付2010年预算参考数" xfId="610"/>
    <cellStyle name="好_核定人数下发表" xfId="611"/>
    <cellStyle name="好_核定人数下发表_财力性转移支付2010年预算参考数" xfId="612"/>
    <cellStyle name="好_汇总" xfId="613"/>
    <cellStyle name="好_汇总_财力性转移支付2010年预算参考数" xfId="614"/>
    <cellStyle name="好_汇总表" xfId="615"/>
    <cellStyle name="好_汇总表_财力性转移支付2010年预算参考数" xfId="616"/>
    <cellStyle name="好_汇总表4" xfId="617"/>
    <cellStyle name="好_汇总表4_财力性转移支付2010年预算参考数" xfId="618"/>
    <cellStyle name="好_汇总表提前告知区县" xfId="619"/>
    <cellStyle name="好_汇总-县级财政报表附表" xfId="620"/>
    <cellStyle name="好_检验表" xfId="621"/>
    <cellStyle name="好_检验表（调整后）" xfId="622"/>
    <cellStyle name="好_教育(按照总人口测算）—20080416" xfId="623"/>
    <cellStyle name="好_教育(按照总人口测算）—20080416_不含人员经费系数" xfId="624"/>
    <cellStyle name="好_教育(按照总人口测算）—20080416_不含人员经费系数_财力性转移支付2010年预算参考数" xfId="625"/>
    <cellStyle name="好_教育(按照总人口测算）—20080416_财力性转移支付2010年预算参考数" xfId="626"/>
    <cellStyle name="好_教育(按照总人口测算）—20080416_民生政策最低支出需求" xfId="627"/>
    <cellStyle name="好_教育(按照总人口测算）—20080416_民生政策最低支出需求_财力性转移支付2010年预算参考数" xfId="628"/>
    <cellStyle name="好_教育(按照总人口测算）—20080416_县市旗测算-新科目（含人口规模效应）" xfId="629"/>
    <cellStyle name="好_教育(按照总人口测算）—20080416_县市旗测算-新科目（含人口规模效应）_财力性转移支付2010年预算参考数" xfId="630"/>
    <cellStyle name="好_丽江汇总" xfId="631"/>
    <cellStyle name="好_民生政策最低支出需求" xfId="632"/>
    <cellStyle name="好_民生政策最低支出需求_财力性转移支付2010年预算参考数" xfId="633"/>
    <cellStyle name="好_农林水和城市维护标准支出20080505－县区合计" xfId="634"/>
    <cellStyle name="好_农林水和城市维护标准支出20080505－县区合计_不含人员经费系数" xfId="635"/>
    <cellStyle name="好_农林水和城市维护标准支出20080505－县区合计_不含人员经费系数_财力性转移支付2010年预算参考数" xfId="636"/>
    <cellStyle name="好_农林水和城市维护标准支出20080505－县区合计_财力性转移支付2010年预算参考数" xfId="637"/>
    <cellStyle name="好_农林水和城市维护标准支出20080505－县区合计_民生政策最低支出需求" xfId="638"/>
    <cellStyle name="好_农林水和城市维护标准支出20080505－县区合计_民生政策最低支出需求_财力性转移支付2010年预算参考数" xfId="639"/>
    <cellStyle name="好_农林水和城市维护标准支出20080505－县区合计_县市旗测算-新科目（含人口规模效应）" xfId="640"/>
    <cellStyle name="好_农林水和城市维护标准支出20080505－县区合计_县市旗测算-新科目（含人口规模效应）_财力性转移支付2010年预算参考数" xfId="641"/>
    <cellStyle name="好_平邑" xfId="642"/>
    <cellStyle name="好_平邑_财力性转移支付2010年预算参考数" xfId="643"/>
    <cellStyle name="好_其他部门(按照总人口测算）—20080416" xfId="644"/>
    <cellStyle name="好_其他部门(按照总人口测算）—20080416_不含人员经费系数" xfId="645"/>
    <cellStyle name="好_其他部门(按照总人口测算）—20080416_不含人员经费系数_财力性转移支付2010年预算参考数" xfId="646"/>
    <cellStyle name="好_其他部门(按照总人口测算）—20080416_财力性转移支付2010年预算参考数" xfId="647"/>
    <cellStyle name="好_其他部门(按照总人口测算）—20080416_民生政策最低支出需求" xfId="648"/>
    <cellStyle name="好_其他部门(按照总人口测算）—20080416_民生政策最低支出需求_财力性转移支付2010年预算参考数" xfId="649"/>
    <cellStyle name="好_其他部门(按照总人口测算）—20080416_县市旗测算-新科目（含人口规模效应）" xfId="650"/>
    <cellStyle name="好_其他部门(按照总人口测算）—20080416_县市旗测算-新科目（含人口规模效应）_财力性转移支付2010年预算参考数" xfId="651"/>
    <cellStyle name="好_青海 缺口县区测算(地方填报)" xfId="652"/>
    <cellStyle name="好_青海 缺口县区测算(地方填报)_财力性转移支付2010年预算参考数" xfId="653"/>
    <cellStyle name="好_缺口县区测算" xfId="654"/>
    <cellStyle name="好_缺口县区测算（11.13）" xfId="655"/>
    <cellStyle name="好_缺口县区测算（11.13）_财力性转移支付2010年预算参考数" xfId="656"/>
    <cellStyle name="好_缺口县区测算(按2007支出增长25%测算)" xfId="657"/>
    <cellStyle name="好_缺口县区测算(按2007支出增长25%测算)_财力性转移支付2010年预算参考数" xfId="658"/>
    <cellStyle name="好_缺口县区测算(按核定人数)" xfId="659"/>
    <cellStyle name="好_缺口县区测算(按核定人数)_财力性转移支付2010年预算参考数" xfId="660"/>
    <cellStyle name="好_缺口县区测算(财政部标准)" xfId="661"/>
    <cellStyle name="好_缺口县区测算(财政部标准)_财力性转移支付2010年预算参考数" xfId="662"/>
    <cellStyle name="好_缺口县区测算_财力性转移支付2010年预算参考数" xfId="663"/>
    <cellStyle name="好_人员工资和公用经费" xfId="664"/>
    <cellStyle name="好_人员工资和公用经费_财力性转移支付2010年预算参考数" xfId="665"/>
    <cellStyle name="好_人员工资和公用经费2" xfId="666"/>
    <cellStyle name="好_人员工资和公用经费2_财力性转移支付2010年预算参考数" xfId="667"/>
    <cellStyle name="好_人员工资和公用经费3" xfId="668"/>
    <cellStyle name="好_人员工资和公用经费3_财力性转移支付2010年预算参考数" xfId="669"/>
    <cellStyle name="好_山东省民生支出标准" xfId="670"/>
    <cellStyle name="好_山东省民生支出标准_财力性转移支付2010年预算参考数" xfId="671"/>
    <cellStyle name="好_社保处下达区县2015年指标（第二批）" xfId="672"/>
    <cellStyle name="好_市辖区测算20080510" xfId="673"/>
    <cellStyle name="好_市辖区测算20080510_不含人员经费系数" xfId="674"/>
    <cellStyle name="好_市辖区测算20080510_不含人员经费系数_财力性转移支付2010年预算参考数" xfId="675"/>
    <cellStyle name="好_市辖区测算20080510_财力性转移支付2010年预算参考数" xfId="676"/>
    <cellStyle name="好_市辖区测算20080510_民生政策最低支出需求" xfId="677"/>
    <cellStyle name="好_市辖区测算20080510_民生政策最低支出需求_财力性转移支付2010年预算参考数" xfId="678"/>
    <cellStyle name="好_市辖区测算20080510_县市旗测算-新科目（含人口规模效应）" xfId="679"/>
    <cellStyle name="好_市辖区测算20080510_县市旗测算-新科目（含人口规模效应）_财力性转移支付2010年预算参考数" xfId="680"/>
    <cellStyle name="好_市辖区测算-新科目（20080626）" xfId="681"/>
    <cellStyle name="好_市辖区测算-新科目（20080626）_不含人员经费系数" xfId="682"/>
    <cellStyle name="好_市辖区测算-新科目（20080626）_不含人员经费系数_财力性转移支付2010年预算参考数" xfId="683"/>
    <cellStyle name="好_市辖区测算-新科目（20080626）_财力性转移支付2010年预算参考数" xfId="684"/>
    <cellStyle name="好_市辖区测算-新科目（20080626）_民生政策最低支出需求" xfId="685"/>
    <cellStyle name="好_市辖区测算-新科目（20080626）_民生政策最低支出需求_财力性转移支付2010年预算参考数" xfId="686"/>
    <cellStyle name="好_市辖区测算-新科目（20080626）_县市旗测算-新科目（含人口规模效应）" xfId="687"/>
    <cellStyle name="好_市辖区测算-新科目（20080626）_县市旗测算-新科目（含人口规模效应）_财力性转移支付2010年预算参考数" xfId="688"/>
    <cellStyle name="好_数据--基础数据--预算组--2015年人代会预算部分--2015.01.20--人代会前第6稿--按姚局意见改--调市级项级明细" xfId="689"/>
    <cellStyle name="好_数据--基础数据--预算组--2015年人代会预算部分--2015.01.20--人代会前第6稿--按姚局意见改--调市级项级明细_区县政府预算公开整改--表" xfId="690"/>
    <cellStyle name="好_同德" xfId="691"/>
    <cellStyle name="好_同德_财力性转移支付2010年预算参考数" xfId="692"/>
    <cellStyle name="好_危改资金测算" xfId="693"/>
    <cellStyle name="好_危改资金测算_财力性转移支付2010年预算参考数" xfId="694"/>
    <cellStyle name="好_卫生(按照总人口测算）—20080416" xfId="695"/>
    <cellStyle name="好_卫生(按照总人口测算）—20080416_不含人员经费系数" xfId="696"/>
    <cellStyle name="好_卫生(按照总人口测算）—20080416_不含人员经费系数_财力性转移支付2010年预算参考数" xfId="697"/>
    <cellStyle name="好_卫生(按照总人口测算）—20080416_财力性转移支付2010年预算参考数" xfId="698"/>
    <cellStyle name="好_卫生(按照总人口测算）—20080416_民生政策最低支出需求" xfId="699"/>
    <cellStyle name="好_卫生(按照总人口测算）—20080416_民生政策最低支出需求_财力性转移支付2010年预算参考数" xfId="700"/>
    <cellStyle name="好_卫生(按照总人口测算）—20080416_县市旗测算-新科目（含人口规模效应）" xfId="701"/>
    <cellStyle name="好_卫生(按照总人口测算）—20080416_县市旗测算-新科目（含人口规模效应）_财力性转移支付2010年预算参考数" xfId="702"/>
    <cellStyle name="好_卫生部门" xfId="703"/>
    <cellStyle name="好_卫生部门_财力性转移支付2010年预算参考数" xfId="704"/>
    <cellStyle name="好_文体广播部门" xfId="705"/>
    <cellStyle name="好_文体广播事业(按照总人口测算）—20080416" xfId="706"/>
    <cellStyle name="好_文体广播事业(按照总人口测算）—20080416_不含人员经费系数" xfId="707"/>
    <cellStyle name="好_文体广播事业(按照总人口测算）—20080416_不含人员经费系数_财力性转移支付2010年预算参考数" xfId="708"/>
    <cellStyle name="好_文体广播事业(按照总人口测算）—20080416_财力性转移支付2010年预算参考数" xfId="709"/>
    <cellStyle name="好_文体广播事业(按照总人口测算）—20080416_民生政策最低支出需求" xfId="710"/>
    <cellStyle name="好_文体广播事业(按照总人口测算）—20080416_民生政策最低支出需求_财力性转移支付2010年预算参考数" xfId="711"/>
    <cellStyle name="好_文体广播事业(按照总人口测算）—20080416_县市旗测算-新科目（含人口规模效应）" xfId="712"/>
    <cellStyle name="好_文体广播事业(按照总人口测算）—20080416_县市旗测算-新科目（含人口规模效应）_财力性转移支付2010年预算参考数" xfId="713"/>
    <cellStyle name="好_县区合并测算20080421" xfId="714"/>
    <cellStyle name="好_县区合并测算20080421_不含人员经费系数" xfId="715"/>
    <cellStyle name="好_县区合并测算20080421_不含人员经费系数_财力性转移支付2010年预算参考数" xfId="716"/>
    <cellStyle name="好_县区合并测算20080421_财力性转移支付2010年预算参考数" xfId="717"/>
    <cellStyle name="好_县区合并测算20080421_民生政策最低支出需求" xfId="718"/>
    <cellStyle name="好_县区合并测算20080421_民生政策最低支出需求_财力性转移支付2010年预算参考数" xfId="719"/>
    <cellStyle name="好_县区合并测算20080421_县市旗测算-新科目（含人口规模效应）" xfId="720"/>
    <cellStyle name="好_县区合并测算20080421_县市旗测算-新科目（含人口规模效应）_财力性转移支付2010年预算参考数" xfId="721"/>
    <cellStyle name="好_县区合并测算20080423(按照各省比重）" xfId="722"/>
    <cellStyle name="好_县区合并测算20080423(按照各省比重）_不含人员经费系数" xfId="723"/>
    <cellStyle name="好_县区合并测算20080423(按照各省比重）_不含人员经费系数_财力性转移支付2010年预算参考数" xfId="724"/>
    <cellStyle name="好_县区合并测算20080423(按照各省比重）_财力性转移支付2010年预算参考数" xfId="725"/>
    <cellStyle name="好_县区合并测算20080423(按照各省比重）_民生政策最低支出需求" xfId="726"/>
    <cellStyle name="好_县区合并测算20080423(按照各省比重）_民生政策最低支出需求_财力性转移支付2010年预算参考数" xfId="727"/>
    <cellStyle name="好_县区合并测算20080423(按照各省比重）_县市旗测算-新科目（含人口规模效应）" xfId="728"/>
    <cellStyle name="好_县区合并测算20080423(按照各省比重）_县市旗测算-新科目（含人口规模效应）_财力性转移支付2010年预算参考数" xfId="729"/>
    <cellStyle name="好_县市旗测算20080508" xfId="730"/>
    <cellStyle name="好_县市旗测算20080508_不含人员经费系数" xfId="731"/>
    <cellStyle name="好_县市旗测算20080508_不含人员经费系数_财力性转移支付2010年预算参考数" xfId="732"/>
    <cellStyle name="好_县市旗测算20080508_财力性转移支付2010年预算参考数" xfId="733"/>
    <cellStyle name="好_县市旗测算20080508_民生政策最低支出需求" xfId="734"/>
    <cellStyle name="好_县市旗测算20080508_民生政策最低支出需求_财力性转移支付2010年预算参考数" xfId="735"/>
    <cellStyle name="好_县市旗测算20080508_县市旗测算-新科目（含人口规模效应）" xfId="736"/>
    <cellStyle name="好_县市旗测算20080508_县市旗测算-新科目（含人口规模效应）_财力性转移支付2010年预算参考数" xfId="737"/>
    <cellStyle name="好_县市旗测算-新科目（20080626）" xfId="738"/>
    <cellStyle name="好_县市旗测算-新科目（20080626）_不含人员经费系数" xfId="739"/>
    <cellStyle name="好_县市旗测算-新科目（20080626）_不含人员经费系数_财力性转移支付2010年预算参考数" xfId="740"/>
    <cellStyle name="好_县市旗测算-新科目（20080626）_财力性转移支付2010年预算参考数" xfId="741"/>
    <cellStyle name="好_县市旗测算-新科目（20080626）_民生政策最低支出需求" xfId="742"/>
    <cellStyle name="好_县市旗测算-新科目（20080626）_民生政策最低支出需求_财力性转移支付2010年预算参考数" xfId="743"/>
    <cellStyle name="好_县市旗测算-新科目（20080626）_县市旗测算-新科目（含人口规模效应）" xfId="744"/>
    <cellStyle name="好_县市旗测算-新科目（20080626）_县市旗测算-新科目（含人口规模效应）_财力性转移支付2010年预算参考数" xfId="745"/>
    <cellStyle name="好_县市旗测算-新科目（20080627）" xfId="746"/>
    <cellStyle name="好_县市旗测算-新科目（20080627）_不含人员经费系数" xfId="747"/>
    <cellStyle name="好_县市旗测算-新科目（20080627）_不含人员经费系数_财力性转移支付2010年预算参考数" xfId="748"/>
    <cellStyle name="好_县市旗测算-新科目（20080627）_财力性转移支付2010年预算参考数" xfId="749"/>
    <cellStyle name="好_县市旗测算-新科目（20080627）_民生政策最低支出需求" xfId="750"/>
    <cellStyle name="好_县市旗测算-新科目（20080627）_民生政策最低支出需求_财力性转移支付2010年预算参考数" xfId="751"/>
    <cellStyle name="好_县市旗测算-新科目（20080627）_县市旗测算-新科目（含人口规模效应）" xfId="752"/>
    <cellStyle name="好_县市旗测算-新科目（20080627）_县市旗测算-新科目（含人口规模效应）_财力性转移支付2010年预算参考数" xfId="753"/>
    <cellStyle name="好_行政(燃修费)" xfId="754"/>
    <cellStyle name="好_行政(燃修费)_不含人员经费系数" xfId="755"/>
    <cellStyle name="好_行政(燃修费)_不含人员经费系数_财力性转移支付2010年预算参考数" xfId="756"/>
    <cellStyle name="好_行政(燃修费)_财力性转移支付2010年预算参考数" xfId="757"/>
    <cellStyle name="好_行政(燃修费)_民生政策最低支出需求" xfId="758"/>
    <cellStyle name="好_行政(燃修费)_民生政策最低支出需求_财力性转移支付2010年预算参考数" xfId="759"/>
    <cellStyle name="好_行政(燃修费)_县市旗测算-新科目（含人口规模效应）" xfId="760"/>
    <cellStyle name="好_行政(燃修费)_县市旗测算-新科目（含人口规模效应）_财力性转移支付2010年预算参考数" xfId="761"/>
    <cellStyle name="好_行政（人员）" xfId="762"/>
    <cellStyle name="好_行政（人员）_不含人员经费系数" xfId="763"/>
    <cellStyle name="好_行政（人员）_不含人员经费系数_财力性转移支付2010年预算参考数" xfId="764"/>
    <cellStyle name="好_行政（人员）_财力性转移支付2010年预算参考数" xfId="765"/>
    <cellStyle name="好_行政（人员）_民生政策最低支出需求" xfId="766"/>
    <cellStyle name="好_行政（人员）_民生政策最低支出需求_财力性转移支付2010年预算参考数" xfId="767"/>
    <cellStyle name="好_行政（人员）_县市旗测算-新科目（含人口规模效应）" xfId="768"/>
    <cellStyle name="好_行政（人员）_县市旗测算-新科目（含人口规模效应）_财力性转移支付2010年预算参考数" xfId="769"/>
    <cellStyle name="好_行政公检法测算" xfId="770"/>
    <cellStyle name="好_行政公检法测算_不含人员经费系数" xfId="771"/>
    <cellStyle name="好_行政公检法测算_不含人员经费系数_财力性转移支付2010年预算参考数" xfId="772"/>
    <cellStyle name="好_行政公检法测算_财力性转移支付2010年预算参考数" xfId="773"/>
    <cellStyle name="好_行政公检法测算_民生政策最低支出需求" xfId="774"/>
    <cellStyle name="好_行政公检法测算_民生政策最低支出需求_财力性转移支付2010年预算参考数" xfId="775"/>
    <cellStyle name="好_行政公检法测算_县市旗测算-新科目（含人口规模效应）" xfId="776"/>
    <cellStyle name="好_行政公检法测算_县市旗测算-新科目（含人口规模效应）_财力性转移支付2010年预算参考数" xfId="777"/>
    <cellStyle name="好_一般预算支出口径剔除表" xfId="778"/>
    <cellStyle name="好_一般预算支出口径剔除表_财力性转移支付2010年预算参考数" xfId="779"/>
    <cellStyle name="好_云南 缺口县区测算(地方填报)" xfId="780"/>
    <cellStyle name="好_云南 缺口县区测算(地方填报)_财力性转移支付2010年预算参考数" xfId="781"/>
    <cellStyle name="好_云南省2008年转移支付测算——州市本级考核部分及政策性测算" xfId="782"/>
    <cellStyle name="好_云南省2008年转移支付测算——州市本级考核部分及政策性测算_财力性转移支付2010年预算参考数" xfId="783"/>
    <cellStyle name="好_重点民生支出需求测算表社保（农村低保）081112" xfId="784"/>
    <cellStyle name="好_自行调整差异系数顺序" xfId="785"/>
    <cellStyle name="好_自行调整差异系数顺序_财力性转移支付2010年预算参考数" xfId="786"/>
    <cellStyle name="好_总人口" xfId="787"/>
    <cellStyle name="好_总人口_财力性转移支付2010年预算参考数" xfId="788"/>
    <cellStyle name="后继超级链接" xfId="789"/>
    <cellStyle name="后继超链接" xfId="790"/>
    <cellStyle name="汇总 2" xfId="791"/>
    <cellStyle name="货币 2" xfId="792"/>
    <cellStyle name="计算 2" xfId="793"/>
    <cellStyle name="检查单元格 2" xfId="794"/>
    <cellStyle name="解释性文本 2" xfId="795"/>
    <cellStyle name="警告文本 2" xfId="796"/>
    <cellStyle name="链接单元格 2" xfId="797"/>
    <cellStyle name="霓付 [0]_ +Foil &amp; -FOIL &amp; PAPER" xfId="798"/>
    <cellStyle name="霓付_ +Foil &amp; -FOIL &amp; PAPER" xfId="799"/>
    <cellStyle name="烹拳 [0]_ +Foil &amp; -FOIL &amp; PAPER" xfId="800"/>
    <cellStyle name="烹拳_ +Foil &amp; -FOIL &amp; PAPER" xfId="801"/>
    <cellStyle name="普通_ 白土" xfId="802"/>
    <cellStyle name="千分位[0]_ 白土" xfId="803"/>
    <cellStyle name="千分位_ 白土" xfId="804"/>
    <cellStyle name="千位[0]_(人代会用)" xfId="805"/>
    <cellStyle name="千位_(人代会用)" xfId="806"/>
    <cellStyle name="千位分隔 2" xfId="807"/>
    <cellStyle name="千位分隔 3" xfId="808"/>
    <cellStyle name="千位分隔 4" xfId="809"/>
    <cellStyle name="千位分隔[0] 2" xfId="810"/>
    <cellStyle name="千位分隔[0] 3" xfId="811"/>
    <cellStyle name="千位分隔[0] 4" xfId="812"/>
    <cellStyle name="千位分季_新建 Microsoft Excel 工作表" xfId="813"/>
    <cellStyle name="钎霖_4岿角利" xfId="814"/>
    <cellStyle name="强调 1" xfId="815"/>
    <cellStyle name="强调 2" xfId="816"/>
    <cellStyle name="强调 3" xfId="817"/>
    <cellStyle name="强调文字颜色 1 2" xfId="818"/>
    <cellStyle name="强调文字颜色 2 2" xfId="819"/>
    <cellStyle name="强调文字颜色 3 2" xfId="820"/>
    <cellStyle name="强调文字颜色 4 2" xfId="821"/>
    <cellStyle name="强调文字颜色 5 2" xfId="822"/>
    <cellStyle name="强调文字颜色 6 2" xfId="823"/>
    <cellStyle name="适中 2" xfId="824"/>
    <cellStyle name="输出 2" xfId="825"/>
    <cellStyle name="输入 2" xfId="826"/>
    <cellStyle name="数字" xfId="827"/>
    <cellStyle name="未定义" xfId="828"/>
    <cellStyle name="小数" xfId="829"/>
    <cellStyle name="样式 1" xfId="830"/>
    <cellStyle name="注释 2" xfId="831"/>
    <cellStyle name="콤마 [0]_BOILER-CO1" xfId="832"/>
    <cellStyle name="콤마_BOILER-CO1" xfId="833"/>
    <cellStyle name="통화 [0]_BOILER-CO1" xfId="834"/>
    <cellStyle name="통화_BOILER-CO1" xfId="835"/>
    <cellStyle name="표준_0N-HANDLING " xfId="83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85725</xdr:rowOff>
    </xdr:to>
    <xdr:sp>
      <xdr:nvSpPr>
        <xdr:cNvPr id="20662" name="Text Box 1"/>
        <xdr:cNvSpPr txBox="1">
          <a:spLocks noChangeArrowheads="1"/>
        </xdr:cNvSpPr>
      </xdr:nvSpPr>
      <xdr:spPr>
        <a:xfrm>
          <a:off x="1619250" y="509587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sheetData sheetId="1"/>
      <sheetData sheetId="2">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第四届中国（天津）二手车出口海外展销会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sheetData>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1.2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7"/>
  <sheetViews>
    <sheetView view="pageBreakPreview" zoomScale="80" zoomScaleNormal="100" topLeftCell="A7" workbookViewId="0">
      <selection activeCell="E5" sqref="E5:E14"/>
    </sheetView>
  </sheetViews>
  <sheetFormatPr defaultColWidth="9.16666666666667" defaultRowHeight="27.75" customHeight="1"/>
  <cols>
    <col min="1" max="1" width="18.8333333333333" style="41" customWidth="1"/>
    <col min="2" max="2" width="26.5" style="41" customWidth="1"/>
    <col min="3" max="3" width="19.3333333333333" style="41" customWidth="1"/>
    <col min="4" max="4" width="33.5" style="41" customWidth="1"/>
    <col min="5" max="5" width="15.8333333333333" style="45" customWidth="1"/>
    <col min="6" max="6" width="47.3333333333333" style="41" customWidth="1"/>
    <col min="7" max="7" width="46" style="41" customWidth="1"/>
    <col min="8" max="243" width="7.66666666666667" style="41" customWidth="1"/>
    <col min="244" max="16384" width="9.16666666666667" style="46"/>
  </cols>
  <sheetData>
    <row r="1" s="41" customFormat="1" customHeight="1" spans="1:256">
      <c r="A1" s="47" t="s">
        <v>194</v>
      </c>
      <c r="B1" s="47"/>
      <c r="E1" s="45"/>
      <c r="IJ1" s="46"/>
      <c r="IK1" s="46"/>
      <c r="IL1" s="46"/>
      <c r="IM1" s="46"/>
      <c r="IN1" s="46"/>
      <c r="IO1" s="46"/>
      <c r="IP1" s="46"/>
      <c r="IQ1" s="46"/>
      <c r="IR1" s="46"/>
      <c r="IS1" s="46"/>
      <c r="IT1" s="46"/>
      <c r="IU1" s="46"/>
      <c r="IV1" s="46"/>
    </row>
    <row r="2" s="42" customFormat="1" ht="34.5" customHeight="1" spans="1:1">
      <c r="A2" s="42" t="s">
        <v>195</v>
      </c>
    </row>
    <row r="3" s="43" customFormat="1" ht="30.75" customHeight="1" spans="1:6">
      <c r="A3" s="48" t="s">
        <v>2</v>
      </c>
      <c r="F3" s="43" t="s">
        <v>3</v>
      </c>
    </row>
    <row r="4" s="44" customFormat="1" ht="40.15" customHeight="1" spans="1:243">
      <c r="A4" s="49" t="s">
        <v>196</v>
      </c>
      <c r="B4" s="49" t="s">
        <v>197</v>
      </c>
      <c r="C4" s="50" t="s">
        <v>198</v>
      </c>
      <c r="D4" s="50" t="s">
        <v>199</v>
      </c>
      <c r="E4" s="51" t="s">
        <v>200</v>
      </c>
      <c r="F4" s="52" t="s">
        <v>201</v>
      </c>
      <c r="G4" s="53" t="s">
        <v>202</v>
      </c>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row>
    <row r="5" s="41" customFormat="1" ht="165.95" customHeight="1" spans="1:256">
      <c r="A5" s="54" t="s">
        <v>203</v>
      </c>
      <c r="B5" s="55">
        <v>330101</v>
      </c>
      <c r="C5" s="56" t="s">
        <v>204</v>
      </c>
      <c r="D5" s="57" t="s">
        <v>205</v>
      </c>
      <c r="E5" s="58">
        <v>26.6144</v>
      </c>
      <c r="F5" s="57" t="s">
        <v>206</v>
      </c>
      <c r="G5" s="41" t="s">
        <v>207</v>
      </c>
      <c r="IJ5" s="46"/>
      <c r="IK5" s="46"/>
      <c r="IL5" s="46"/>
      <c r="IM5" s="46"/>
      <c r="IN5" s="46"/>
      <c r="IO5" s="46"/>
      <c r="IP5" s="46"/>
      <c r="IQ5" s="46"/>
      <c r="IR5" s="46"/>
      <c r="IS5" s="46"/>
      <c r="IT5" s="46"/>
      <c r="IU5" s="46"/>
      <c r="IV5" s="46"/>
    </row>
    <row r="6" s="41" customFormat="1" ht="35.1" customHeight="1" spans="1:256">
      <c r="A6" s="54" t="s">
        <v>208</v>
      </c>
      <c r="B6" s="55">
        <v>330101</v>
      </c>
      <c r="C6" s="56" t="s">
        <v>204</v>
      </c>
      <c r="D6" s="57" t="s">
        <v>209</v>
      </c>
      <c r="E6" s="58">
        <v>16.9</v>
      </c>
      <c r="F6" s="57" t="s">
        <v>210</v>
      </c>
      <c r="G6" s="41" t="s">
        <v>207</v>
      </c>
      <c r="IJ6" s="46"/>
      <c r="IK6" s="46"/>
      <c r="IL6" s="46"/>
      <c r="IM6" s="46"/>
      <c r="IN6" s="46"/>
      <c r="IO6" s="46"/>
      <c r="IP6" s="46"/>
      <c r="IQ6" s="46"/>
      <c r="IR6" s="46"/>
      <c r="IS6" s="46"/>
      <c r="IT6" s="46"/>
      <c r="IU6" s="46"/>
      <c r="IV6" s="46"/>
    </row>
    <row r="7" s="41" customFormat="1" ht="75.95" customHeight="1" spans="1:256">
      <c r="A7" s="54" t="s">
        <v>208</v>
      </c>
      <c r="B7" s="55">
        <v>330101</v>
      </c>
      <c r="C7" s="56" t="s">
        <v>211</v>
      </c>
      <c r="D7" s="57" t="s">
        <v>212</v>
      </c>
      <c r="E7" s="58">
        <v>84.6</v>
      </c>
      <c r="F7" s="57" t="s">
        <v>213</v>
      </c>
      <c r="G7" s="41" t="s">
        <v>207</v>
      </c>
      <c r="IJ7" s="46"/>
      <c r="IK7" s="46"/>
      <c r="IL7" s="46"/>
      <c r="IM7" s="46"/>
      <c r="IN7" s="46"/>
      <c r="IO7" s="46"/>
      <c r="IP7" s="46"/>
      <c r="IQ7" s="46"/>
      <c r="IR7" s="46"/>
      <c r="IS7" s="46"/>
      <c r="IT7" s="46"/>
      <c r="IU7" s="46"/>
      <c r="IV7" s="46"/>
    </row>
    <row r="8" s="41" customFormat="1" ht="35.1" customHeight="1" spans="1:256">
      <c r="A8" s="54" t="s">
        <v>208</v>
      </c>
      <c r="B8" s="55">
        <v>330101</v>
      </c>
      <c r="C8" s="56" t="s">
        <v>204</v>
      </c>
      <c r="D8" s="57" t="s">
        <v>214</v>
      </c>
      <c r="E8" s="59">
        <v>117.5</v>
      </c>
      <c r="F8" s="57" t="s">
        <v>215</v>
      </c>
      <c r="G8" s="41" t="s">
        <v>207</v>
      </c>
      <c r="IJ8" s="46"/>
      <c r="IK8" s="46"/>
      <c r="IL8" s="46"/>
      <c r="IM8" s="46"/>
      <c r="IN8" s="46"/>
      <c r="IO8" s="46"/>
      <c r="IP8" s="46"/>
      <c r="IQ8" s="46"/>
      <c r="IR8" s="46"/>
      <c r="IS8" s="46"/>
      <c r="IT8" s="46"/>
      <c r="IU8" s="46"/>
      <c r="IV8" s="46"/>
    </row>
    <row r="9" s="41" customFormat="1" ht="35.1" customHeight="1" spans="1:256">
      <c r="A9" s="54" t="s">
        <v>216</v>
      </c>
      <c r="B9" s="55">
        <v>330101</v>
      </c>
      <c r="C9" s="60" t="s">
        <v>217</v>
      </c>
      <c r="D9" s="56" t="s">
        <v>218</v>
      </c>
      <c r="E9" s="59">
        <v>5</v>
      </c>
      <c r="F9" s="57" t="s">
        <v>219</v>
      </c>
      <c r="G9" s="41" t="s">
        <v>207</v>
      </c>
      <c r="IJ9" s="46"/>
      <c r="IK9" s="46"/>
      <c r="IL9" s="46"/>
      <c r="IM9" s="46"/>
      <c r="IN9" s="46"/>
      <c r="IO9" s="46"/>
      <c r="IP9" s="46"/>
      <c r="IQ9" s="46"/>
      <c r="IR9" s="46"/>
      <c r="IS9" s="46"/>
      <c r="IT9" s="46"/>
      <c r="IU9" s="46"/>
      <c r="IV9" s="46"/>
    </row>
    <row r="10" s="41" customFormat="1" ht="35.1" customHeight="1" spans="1:256">
      <c r="A10" s="54" t="s">
        <v>216</v>
      </c>
      <c r="B10" s="55">
        <v>330101</v>
      </c>
      <c r="C10" s="60" t="s">
        <v>217</v>
      </c>
      <c r="D10" s="56" t="s">
        <v>220</v>
      </c>
      <c r="E10" s="59">
        <v>0.5</v>
      </c>
      <c r="F10" s="57" t="s">
        <v>221</v>
      </c>
      <c r="G10" s="41" t="s">
        <v>207</v>
      </c>
      <c r="IJ10" s="46"/>
      <c r="IK10" s="46"/>
      <c r="IL10" s="46"/>
      <c r="IM10" s="46"/>
      <c r="IN10" s="46"/>
      <c r="IO10" s="46"/>
      <c r="IP10" s="46"/>
      <c r="IQ10" s="46"/>
      <c r="IR10" s="46"/>
      <c r="IS10" s="46"/>
      <c r="IT10" s="46"/>
      <c r="IU10" s="46"/>
      <c r="IV10" s="46"/>
    </row>
    <row r="11" s="41" customFormat="1" ht="35.1" customHeight="1" spans="1:256">
      <c r="A11" s="54" t="s">
        <v>222</v>
      </c>
      <c r="B11" s="54">
        <v>330201</v>
      </c>
      <c r="C11" s="60" t="s">
        <v>204</v>
      </c>
      <c r="D11" s="61" t="s">
        <v>223</v>
      </c>
      <c r="E11" s="62">
        <v>189.77</v>
      </c>
      <c r="F11" s="50"/>
      <c r="IJ11" s="46"/>
      <c r="IK11" s="46"/>
      <c r="IL11" s="46"/>
      <c r="IM11" s="46"/>
      <c r="IN11" s="46"/>
      <c r="IO11" s="46"/>
      <c r="IP11" s="46"/>
      <c r="IQ11" s="46"/>
      <c r="IR11" s="46"/>
      <c r="IS11" s="46"/>
      <c r="IT11" s="46"/>
      <c r="IU11" s="46"/>
      <c r="IV11" s="46"/>
    </row>
    <row r="12" s="41" customFormat="1" ht="35.1" customHeight="1" spans="1:256">
      <c r="A12" s="54" t="s">
        <v>222</v>
      </c>
      <c r="B12" s="54">
        <v>330201</v>
      </c>
      <c r="C12" s="60" t="s">
        <v>217</v>
      </c>
      <c r="D12" s="61" t="s">
        <v>224</v>
      </c>
      <c r="E12" s="62">
        <v>9.74</v>
      </c>
      <c r="F12" s="50"/>
      <c r="IJ12" s="46"/>
      <c r="IK12" s="46"/>
      <c r="IL12" s="46"/>
      <c r="IM12" s="46"/>
      <c r="IN12" s="46"/>
      <c r="IO12" s="46"/>
      <c r="IP12" s="46"/>
      <c r="IQ12" s="46"/>
      <c r="IR12" s="46"/>
      <c r="IS12" s="46"/>
      <c r="IT12" s="46"/>
      <c r="IU12" s="46"/>
      <c r="IV12" s="46"/>
    </row>
    <row r="13" s="41" customFormat="1" ht="35.1" customHeight="1" spans="1:256">
      <c r="A13" s="54" t="s">
        <v>222</v>
      </c>
      <c r="B13" s="54">
        <v>330201</v>
      </c>
      <c r="C13" s="60" t="s">
        <v>217</v>
      </c>
      <c r="D13" s="61" t="s">
        <v>225</v>
      </c>
      <c r="E13" s="62">
        <v>16</v>
      </c>
      <c r="F13" s="50"/>
      <c r="IJ13" s="46"/>
      <c r="IK13" s="46"/>
      <c r="IL13" s="46"/>
      <c r="IM13" s="46"/>
      <c r="IN13" s="46"/>
      <c r="IO13" s="46"/>
      <c r="IP13" s="46"/>
      <c r="IQ13" s="46"/>
      <c r="IR13" s="46"/>
      <c r="IS13" s="46"/>
      <c r="IT13" s="46"/>
      <c r="IU13" s="46"/>
      <c r="IV13" s="46"/>
    </row>
    <row r="14" s="41" customFormat="1" ht="35.1" customHeight="1" spans="1:256">
      <c r="A14" s="55">
        <v>2050201</v>
      </c>
      <c r="B14" s="55">
        <v>330301</v>
      </c>
      <c r="C14" s="56" t="s">
        <v>204</v>
      </c>
      <c r="D14" s="63" t="s">
        <v>226</v>
      </c>
      <c r="E14" s="64">
        <v>92.401995</v>
      </c>
      <c r="F14" s="50" t="s">
        <v>227</v>
      </c>
      <c r="IJ14" s="46"/>
      <c r="IK14" s="46"/>
      <c r="IL14" s="46"/>
      <c r="IM14" s="46"/>
      <c r="IN14" s="46"/>
      <c r="IO14" s="46"/>
      <c r="IP14" s="46"/>
      <c r="IQ14" s="46"/>
      <c r="IR14" s="46"/>
      <c r="IS14" s="46"/>
      <c r="IT14" s="46"/>
      <c r="IU14" s="46"/>
      <c r="IV14" s="46"/>
    </row>
    <row r="15" s="41" customFormat="1" ht="35.1" customHeight="1" spans="1:256">
      <c r="A15" s="55">
        <v>2050201</v>
      </c>
      <c r="B15" s="55">
        <v>330301</v>
      </c>
      <c r="C15" s="56" t="s">
        <v>217</v>
      </c>
      <c r="D15" s="63" t="s">
        <v>228</v>
      </c>
      <c r="E15" s="64">
        <v>7.5</v>
      </c>
      <c r="F15" s="50"/>
      <c r="IJ15" s="46"/>
      <c r="IK15" s="46"/>
      <c r="IL15" s="46"/>
      <c r="IM15" s="46"/>
      <c r="IN15" s="46"/>
      <c r="IO15" s="46"/>
      <c r="IP15" s="46"/>
      <c r="IQ15" s="46"/>
      <c r="IR15" s="46"/>
      <c r="IS15" s="46"/>
      <c r="IT15" s="46"/>
      <c r="IU15" s="46"/>
      <c r="IV15" s="46"/>
    </row>
    <row r="16" s="41" customFormat="1" ht="35.1" customHeight="1" spans="1:256">
      <c r="A16" s="54"/>
      <c r="B16" s="54"/>
      <c r="C16" s="60"/>
      <c r="D16" s="61"/>
      <c r="E16" s="62"/>
      <c r="F16" s="50"/>
      <c r="IJ16" s="46"/>
      <c r="IK16" s="46"/>
      <c r="IL16" s="46"/>
      <c r="IM16" s="46"/>
      <c r="IN16" s="46"/>
      <c r="IO16" s="46"/>
      <c r="IP16" s="46"/>
      <c r="IQ16" s="46"/>
      <c r="IR16" s="46"/>
      <c r="IS16" s="46"/>
      <c r="IT16" s="46"/>
      <c r="IU16" s="46"/>
      <c r="IV16" s="46"/>
    </row>
    <row r="17" s="41" customFormat="1" ht="35.1" customHeight="1" spans="1:256">
      <c r="A17" s="57"/>
      <c r="B17" s="57"/>
      <c r="C17" s="65"/>
      <c r="D17" s="63" t="s">
        <v>50</v>
      </c>
      <c r="E17" s="59">
        <f>SUM(E5:E16)</f>
        <v>566.526395</v>
      </c>
      <c r="F17" s="66"/>
      <c r="IJ17" s="46"/>
      <c r="IK17" s="46"/>
      <c r="IL17" s="46"/>
      <c r="IM17" s="46"/>
      <c r="IN17" s="46"/>
      <c r="IO17" s="46"/>
      <c r="IP17" s="46"/>
      <c r="IQ17" s="46"/>
      <c r="IR17" s="46"/>
      <c r="IS17" s="46"/>
      <c r="IT17" s="46"/>
      <c r="IU17" s="46"/>
      <c r="IV17" s="46"/>
    </row>
  </sheetData>
  <mergeCells count="1">
    <mergeCell ref="A2:F2"/>
  </mergeCells>
  <pageMargins left="0.75" right="0.75" top="1" bottom="1" header="0.5" footer="0.5"/>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2" workbookViewId="0">
      <selection activeCell="E6" sqref="E6:E8"/>
    </sheetView>
  </sheetViews>
  <sheetFormatPr defaultColWidth="9.16666666666667" defaultRowHeight="27.75" customHeight="1"/>
  <cols>
    <col min="1" max="1" width="18.8333333333333" style="20" customWidth="1"/>
    <col min="2" max="2" width="31.1666666666667" style="20" customWidth="1"/>
    <col min="3" max="5" width="19.3333333333333" style="20" customWidth="1"/>
    <col min="6" max="243" width="7.66666666666667" style="20" customWidth="1"/>
  </cols>
  <sheetData>
    <row r="1" customHeight="1" spans="1:2">
      <c r="A1" s="21" t="s">
        <v>229</v>
      </c>
      <c r="B1" s="21"/>
    </row>
    <row r="2" s="17" customFormat="1" ht="34.5" customHeight="1" spans="1:5">
      <c r="A2" s="22" t="s">
        <v>230</v>
      </c>
      <c r="B2" s="22"/>
      <c r="C2" s="22"/>
      <c r="D2" s="22"/>
      <c r="E2" s="22"/>
    </row>
    <row r="3" s="18" customFormat="1" ht="30.75" customHeight="1" spans="1:5">
      <c r="A3" s="23" t="s">
        <v>2</v>
      </c>
      <c r="E3" s="18" t="s">
        <v>3</v>
      </c>
    </row>
    <row r="4" s="19" customFormat="1" ht="40.15" customHeight="1" spans="1:243">
      <c r="A4" s="24" t="s">
        <v>70</v>
      </c>
      <c r="B4" s="24" t="s">
        <v>71</v>
      </c>
      <c r="C4" s="25" t="s">
        <v>231</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s="19" customFormat="1" ht="40.15" customHeight="1" spans="1:243">
      <c r="A5" s="27"/>
      <c r="B5" s="27"/>
      <c r="C5" s="24" t="s">
        <v>140</v>
      </c>
      <c r="D5" s="24" t="s">
        <v>73</v>
      </c>
      <c r="E5" s="24" t="s">
        <v>74</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45.75" customHeight="1" spans="1:5">
      <c r="A6" s="28" t="s">
        <v>123</v>
      </c>
      <c r="B6" s="29" t="s">
        <v>124</v>
      </c>
      <c r="C6" s="30">
        <v>9.4055</v>
      </c>
      <c r="D6" s="31"/>
      <c r="E6" s="30">
        <v>9.4055</v>
      </c>
    </row>
    <row r="7" ht="64.5" customHeight="1" spans="1:5">
      <c r="A7" s="32" t="s">
        <v>101</v>
      </c>
      <c r="B7" s="33" t="s">
        <v>125</v>
      </c>
      <c r="C7" s="30">
        <v>9.4055</v>
      </c>
      <c r="D7" s="31"/>
      <c r="E7" s="30">
        <v>9.4055</v>
      </c>
    </row>
    <row r="8" ht="53.25" customHeight="1" spans="1:5">
      <c r="A8" s="34" t="s">
        <v>126</v>
      </c>
      <c r="B8" s="35" t="s">
        <v>127</v>
      </c>
      <c r="C8" s="30">
        <v>9.4055</v>
      </c>
      <c r="D8" s="31"/>
      <c r="E8" s="30">
        <v>9.4055</v>
      </c>
    </row>
    <row r="9" ht="35.1" customHeight="1" spans="1:5">
      <c r="A9" s="36"/>
      <c r="B9" s="36"/>
      <c r="C9" s="37"/>
      <c r="D9" s="38"/>
      <c r="E9" s="38"/>
    </row>
    <row r="10" ht="35.1" customHeight="1" spans="1:5">
      <c r="A10" s="39"/>
      <c r="B10" s="39"/>
      <c r="C10" s="37"/>
      <c r="D10" s="38"/>
      <c r="E10" s="38"/>
    </row>
    <row r="11" ht="35.1" customHeight="1" spans="1:5">
      <c r="A11" s="33"/>
      <c r="B11" s="33"/>
      <c r="C11" s="37"/>
      <c r="D11" s="38"/>
      <c r="E11" s="38"/>
    </row>
    <row r="12" ht="35.1" customHeight="1" spans="1:5">
      <c r="A12" s="35"/>
      <c r="B12" s="35"/>
      <c r="C12" s="37"/>
      <c r="D12" s="38"/>
      <c r="E12" s="38"/>
    </row>
    <row r="13" ht="35.1" customHeight="1" spans="1:5">
      <c r="A13" s="36"/>
      <c r="B13" s="36"/>
      <c r="C13" s="37"/>
      <c r="D13" s="38"/>
      <c r="E13" s="38"/>
    </row>
    <row r="14" ht="35.1" customHeight="1" spans="1:5">
      <c r="A14" s="36"/>
      <c r="B14" s="36"/>
      <c r="C14" s="37"/>
      <c r="D14" s="38"/>
      <c r="E14" s="38"/>
    </row>
    <row r="15" ht="35.1" customHeight="1" spans="1:5">
      <c r="A15" s="36"/>
      <c r="B15" s="36" t="s">
        <v>184</v>
      </c>
      <c r="C15" s="37"/>
      <c r="D15" s="38"/>
      <c r="E15" s="38"/>
    </row>
    <row r="16" customHeight="1" spans="1:2">
      <c r="A16" s="40" t="s">
        <v>129</v>
      </c>
      <c r="B16" s="4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abSelected="1" view="pageBreakPreview" zoomScale="85" zoomScaleNormal="70" workbookViewId="0">
      <selection activeCell="D34" sqref="D34"/>
    </sheetView>
  </sheetViews>
  <sheetFormatPr defaultColWidth="17" defaultRowHeight="11.25"/>
  <cols>
    <col min="1" max="1" width="17" style="2"/>
    <col min="2" max="2" width="37.6666666666667" style="3" customWidth="1"/>
    <col min="3" max="12" width="17.8333333333333" style="2" customWidth="1"/>
    <col min="13" max="13" width="21.6666666666667" style="2" customWidth="1"/>
    <col min="14" max="16384" width="17" style="2"/>
  </cols>
  <sheetData>
    <row r="1" ht="32.25" customHeight="1" spans="1:13">
      <c r="A1" s="4" t="s">
        <v>232</v>
      </c>
      <c r="B1" s="5"/>
      <c r="C1" s="4"/>
      <c r="D1" s="4"/>
      <c r="E1" s="4"/>
      <c r="F1" s="4"/>
      <c r="G1" s="4"/>
      <c r="H1" s="4"/>
      <c r="I1" s="4"/>
      <c r="J1" s="4"/>
      <c r="K1" s="4"/>
      <c r="L1" s="4"/>
      <c r="M1" s="4"/>
    </row>
    <row r="2" ht="45" customHeight="1" spans="2:13">
      <c r="B2" s="6" t="s">
        <v>233</v>
      </c>
      <c r="C2" s="6"/>
      <c r="D2" s="6"/>
      <c r="E2" s="6"/>
      <c r="F2" s="6"/>
      <c r="G2" s="6"/>
      <c r="H2" s="6"/>
      <c r="I2" s="6"/>
      <c r="J2" s="6"/>
      <c r="K2" s="6"/>
      <c r="L2" s="6"/>
      <c r="M2" s="6"/>
    </row>
    <row r="3" ht="24" customHeight="1" spans="1:13">
      <c r="A3" s="1" t="s">
        <v>2</v>
      </c>
      <c r="B3" s="7"/>
      <c r="C3" s="1"/>
      <c r="D3" s="1"/>
      <c r="E3" s="1"/>
      <c r="F3" s="1"/>
      <c r="G3" s="8"/>
      <c r="H3" s="8"/>
      <c r="I3" s="8"/>
      <c r="J3" s="8"/>
      <c r="K3" s="8"/>
      <c r="L3" s="8" t="s">
        <v>3</v>
      </c>
      <c r="M3" s="8"/>
    </row>
    <row r="4" s="1" customFormat="1" ht="44.25" customHeight="1" spans="1:13">
      <c r="A4" s="9" t="s">
        <v>234</v>
      </c>
      <c r="B4" s="9" t="s">
        <v>235</v>
      </c>
      <c r="C4" s="9" t="s">
        <v>236</v>
      </c>
      <c r="D4" s="9" t="s">
        <v>50</v>
      </c>
      <c r="E4" s="9" t="s">
        <v>237</v>
      </c>
      <c r="F4" s="9"/>
      <c r="G4" s="9"/>
      <c r="H4" s="9" t="s">
        <v>238</v>
      </c>
      <c r="I4" s="9"/>
      <c r="J4" s="9"/>
      <c r="K4" s="10" t="s">
        <v>239</v>
      </c>
      <c r="L4" s="9" t="s">
        <v>63</v>
      </c>
      <c r="M4" s="15"/>
    </row>
    <row r="5" s="1" customFormat="1" ht="44.25" customHeight="1" spans="1:13">
      <c r="A5" s="9"/>
      <c r="B5" s="9"/>
      <c r="C5" s="9"/>
      <c r="D5" s="9"/>
      <c r="E5" s="10" t="s">
        <v>240</v>
      </c>
      <c r="F5" s="10" t="s">
        <v>241</v>
      </c>
      <c r="G5" s="10" t="s">
        <v>242</v>
      </c>
      <c r="H5" s="10" t="s">
        <v>240</v>
      </c>
      <c r="I5" s="10" t="s">
        <v>241</v>
      </c>
      <c r="J5" s="10" t="s">
        <v>242</v>
      </c>
      <c r="K5" s="10"/>
      <c r="L5" s="9"/>
      <c r="M5" s="15"/>
    </row>
    <row r="6" ht="60" customHeight="1" spans="1:15">
      <c r="A6" s="11" t="s">
        <v>243</v>
      </c>
      <c r="B6" s="12" t="s">
        <v>244</v>
      </c>
      <c r="C6" s="12" t="s">
        <v>64</v>
      </c>
      <c r="D6" s="13">
        <f>SUM(E6:L6)</f>
        <v>2220</v>
      </c>
      <c r="E6" s="13">
        <v>2220</v>
      </c>
      <c r="F6" s="14"/>
      <c r="G6" s="14"/>
      <c r="H6" s="14"/>
      <c r="I6" s="14"/>
      <c r="J6" s="14"/>
      <c r="K6" s="14"/>
      <c r="L6" s="14"/>
      <c r="M6" s="2" t="str">
        <f>VLOOKUP(B6,'[1]中期数据 (合并)'!$B$2:$C$133,2,0)</f>
        <v>[2100410]突发公共卫生事件应急处置</v>
      </c>
      <c r="N6" s="2">
        <f>VLOOKUP(B6,'[1]中期数据 (合并)'!$B$2:$E$133,4,0)/10000</f>
        <v>4440</v>
      </c>
      <c r="O6" s="16">
        <f>VLOOKUP(B6,[2]明细表!$C$4:$H$73,6,0)/10000</f>
        <v>2220</v>
      </c>
    </row>
    <row r="7" ht="60" customHeight="1" spans="1:15">
      <c r="A7" s="11" t="s">
        <v>243</v>
      </c>
      <c r="B7" s="12" t="s">
        <v>214</v>
      </c>
      <c r="C7" s="12" t="s">
        <v>64</v>
      </c>
      <c r="D7" s="13">
        <f t="shared" ref="D7:D24" si="0">SUM(E7:L7)</f>
        <v>117.5</v>
      </c>
      <c r="E7" s="13">
        <v>117.5</v>
      </c>
      <c r="F7" s="14"/>
      <c r="G7" s="14"/>
      <c r="H7" s="14"/>
      <c r="I7" s="14"/>
      <c r="J7" s="14"/>
      <c r="K7" s="14"/>
      <c r="L7" s="14"/>
      <c r="M7" s="2" t="str">
        <f>VLOOKUP(B7,'[1]中期数据 (合并)'!$B$2:$C$133,2,0)</f>
        <v>[2100301]城市社区卫生机构</v>
      </c>
      <c r="N7" s="2">
        <f>VLOOKUP(B7,'[1]中期数据 (合并)'!$B$2:$E$133,4,0)/10000</f>
        <v>117.5</v>
      </c>
      <c r="O7" s="16" t="e">
        <f>VLOOKUP(B7,[2]明细表!$C$4:$H$73,6,0)/10000</f>
        <v>#N/A</v>
      </c>
    </row>
    <row r="8" ht="60" customHeight="1" spans="1:15">
      <c r="A8" s="11" t="s">
        <v>243</v>
      </c>
      <c r="B8" s="12" t="s">
        <v>245</v>
      </c>
      <c r="C8" s="12" t="s">
        <v>64</v>
      </c>
      <c r="D8" s="13">
        <f t="shared" si="0"/>
        <v>7.971</v>
      </c>
      <c r="E8" s="13">
        <v>7.971</v>
      </c>
      <c r="F8" s="14"/>
      <c r="G8" s="14"/>
      <c r="H8" s="14"/>
      <c r="I8" s="14"/>
      <c r="J8" s="14"/>
      <c r="K8" s="14"/>
      <c r="L8" s="14"/>
      <c r="M8" s="2" t="str">
        <f>VLOOKUP(B8,'[1]中期数据 (合并)'!$B$2:$C$133,2,0)</f>
        <v>[2080208]基层政权建设和社区治理</v>
      </c>
      <c r="N8" s="2">
        <f>VLOOKUP(B8,'[1]中期数据 (合并)'!$B$2:$E$133,4,0)/10000</f>
        <v>28</v>
      </c>
      <c r="O8" s="16">
        <f>VLOOKUP(B8,[2]明细表!$C$4:$H$73,6,0)/10000</f>
        <v>7.971</v>
      </c>
    </row>
    <row r="9" ht="60" customHeight="1" spans="1:15">
      <c r="A9" s="11" t="s">
        <v>243</v>
      </c>
      <c r="B9" s="12" t="s">
        <v>205</v>
      </c>
      <c r="C9" s="12" t="s">
        <v>64</v>
      </c>
      <c r="D9" s="13">
        <f t="shared" si="0"/>
        <v>1150.806</v>
      </c>
      <c r="E9" s="13">
        <v>1150.806</v>
      </c>
      <c r="F9" s="14"/>
      <c r="G9" s="14"/>
      <c r="H9" s="14"/>
      <c r="I9" s="14"/>
      <c r="J9" s="14"/>
      <c r="K9" s="14"/>
      <c r="L9" s="14"/>
      <c r="M9" s="2" t="str">
        <f>VLOOKUP(B9,'[1]中期数据 (合并)'!$B$2:$C$133,2,0)</f>
        <v>[2070307]体育场馆</v>
      </c>
      <c r="N9" s="2">
        <f>VLOOKUP(B9,'[1]中期数据 (合并)'!$B$2:$E$133,4,0)/10000</f>
        <v>2000</v>
      </c>
      <c r="O9" s="16">
        <f>VLOOKUP(B9,[2]明细表!$C$4:$H$73,6,0)/10000</f>
        <v>1150.806</v>
      </c>
    </row>
    <row r="10" ht="60" customHeight="1" spans="1:15">
      <c r="A10" s="11" t="s">
        <v>243</v>
      </c>
      <c r="B10" s="12" t="s">
        <v>212</v>
      </c>
      <c r="C10" s="12" t="s">
        <v>64</v>
      </c>
      <c r="D10" s="13">
        <f t="shared" si="0"/>
        <v>88</v>
      </c>
      <c r="E10" s="13">
        <v>88</v>
      </c>
      <c r="F10" s="14"/>
      <c r="G10" s="14"/>
      <c r="H10" s="14"/>
      <c r="I10" s="14"/>
      <c r="J10" s="14"/>
      <c r="K10" s="14"/>
      <c r="L10" s="14"/>
      <c r="M10" s="2" t="str">
        <f>VLOOKUP(B10,'[1]中期数据 (合并)'!$B$2:$C$133,2,0)</f>
        <v>[2100301]城市社区卫生机构</v>
      </c>
      <c r="N10" s="2">
        <f>VLOOKUP(B10,'[1]中期数据 (合并)'!$B$2:$E$133,4,0)/10000</f>
        <v>136</v>
      </c>
      <c r="O10" s="16">
        <f>VLOOKUP(B10,[2]明细表!$C$4:$H$73,6,0)/10000</f>
        <v>88</v>
      </c>
    </row>
    <row r="11" ht="60" customHeight="1" spans="1:15">
      <c r="A11" s="11" t="s">
        <v>243</v>
      </c>
      <c r="B11" s="12" t="s">
        <v>246</v>
      </c>
      <c r="C11" s="12" t="s">
        <v>64</v>
      </c>
      <c r="D11" s="13">
        <f t="shared" si="0"/>
        <v>55</v>
      </c>
      <c r="E11" s="13">
        <v>55</v>
      </c>
      <c r="F11" s="14"/>
      <c r="G11" s="14"/>
      <c r="H11" s="14"/>
      <c r="I11" s="14"/>
      <c r="J11" s="14"/>
      <c r="K11" s="14"/>
      <c r="L11" s="14"/>
      <c r="M11" s="2" t="str">
        <f>VLOOKUP(B11,'[1]中期数据 (合并)'!$B$2:$C$133,2,0)</f>
        <v>[2100408]基本公共卫生服务</v>
      </c>
      <c r="N11" s="2">
        <f>VLOOKUP(B11,'[1]中期数据 (合并)'!$B$2:$E$133,4,0)/10000</f>
        <v>60</v>
      </c>
      <c r="O11" s="16">
        <f>VLOOKUP(B11,[2]明细表!$C$4:$H$73,6,0)/10000</f>
        <v>55</v>
      </c>
    </row>
    <row r="12" ht="60" customHeight="1" spans="1:15">
      <c r="A12" s="11" t="s">
        <v>243</v>
      </c>
      <c r="B12" s="12" t="s">
        <v>247</v>
      </c>
      <c r="C12" s="12" t="s">
        <v>64</v>
      </c>
      <c r="D12" s="13">
        <f t="shared" si="0"/>
        <v>0.3</v>
      </c>
      <c r="E12" s="13">
        <v>0.3</v>
      </c>
      <c r="F12" s="14"/>
      <c r="G12" s="14"/>
      <c r="H12" s="14"/>
      <c r="I12" s="14"/>
      <c r="J12" s="14"/>
      <c r="K12" s="14"/>
      <c r="L12" s="14"/>
      <c r="M12" s="2" t="str">
        <f>VLOOKUP(B12,'[1]中期数据 (合并)'!$B$2:$C$133,2,0)</f>
        <v>[2100717]计划生育服务</v>
      </c>
      <c r="N12" s="2">
        <f>VLOOKUP(B12,'[1]中期数据 (合并)'!$B$2:$E$133,4,0)/10000</f>
        <v>1.452</v>
      </c>
      <c r="O12" s="16">
        <f>VLOOKUP(B12,[2]明细表!$C$4:$H$73,6,0)/10000</f>
        <v>0.3</v>
      </c>
    </row>
    <row r="13" ht="60" customHeight="1" spans="1:15">
      <c r="A13" s="11" t="s">
        <v>243</v>
      </c>
      <c r="B13" s="12" t="s">
        <v>248</v>
      </c>
      <c r="C13" s="12" t="s">
        <v>64</v>
      </c>
      <c r="D13" s="13">
        <f t="shared" si="0"/>
        <v>252.276</v>
      </c>
      <c r="E13" s="13">
        <v>252.276</v>
      </c>
      <c r="F13" s="14"/>
      <c r="G13" s="14"/>
      <c r="H13" s="14"/>
      <c r="I13" s="14"/>
      <c r="J13" s="14"/>
      <c r="K13" s="14"/>
      <c r="L13" s="14"/>
      <c r="M13" s="2" t="str">
        <f>VLOOKUP(B13,'[1]中期数据 (合并)'!$B$2:$C$133,2,0)</f>
        <v>[2050202]小学教育</v>
      </c>
      <c r="N13" s="2">
        <f>VLOOKUP(B13,'[1]中期数据 (合并)'!$B$2:$E$133,4,0)/10000</f>
        <v>246.276</v>
      </c>
      <c r="O13" s="16">
        <f>VLOOKUP(B13,[2]明细表!$C$4:$H$73,6,0)/10000</f>
        <v>252.276</v>
      </c>
    </row>
    <row r="14" ht="60" customHeight="1" spans="1:15">
      <c r="A14" s="11" t="s">
        <v>243</v>
      </c>
      <c r="B14" s="12" t="s">
        <v>249</v>
      </c>
      <c r="C14" s="12" t="s">
        <v>64</v>
      </c>
      <c r="D14" s="13">
        <f t="shared" si="0"/>
        <v>56</v>
      </c>
      <c r="E14" s="13">
        <v>56</v>
      </c>
      <c r="F14" s="14"/>
      <c r="G14" s="14"/>
      <c r="H14" s="14"/>
      <c r="I14" s="14"/>
      <c r="J14" s="14"/>
      <c r="K14" s="14"/>
      <c r="L14" s="14"/>
      <c r="M14" s="2" t="str">
        <f>VLOOKUP(B14,'[1]中期数据 (合并)'!$B$2:$C$133,2,0)</f>
        <v>[2080208]基层政权建设和社区治理</v>
      </c>
      <c r="N14" s="2">
        <f>VLOOKUP(B14,'[1]中期数据 (合并)'!$B$2:$E$133,4,0)/10000</f>
        <v>70</v>
      </c>
      <c r="O14" s="16">
        <f>VLOOKUP(B14,[2]明细表!$C$4:$H$73,6,0)/10000</f>
        <v>56</v>
      </c>
    </row>
    <row r="15" ht="60" customHeight="1" spans="1:15">
      <c r="A15" s="11" t="s">
        <v>243</v>
      </c>
      <c r="B15" s="12" t="s">
        <v>250</v>
      </c>
      <c r="C15" s="12" t="s">
        <v>64</v>
      </c>
      <c r="D15" s="13">
        <f t="shared" si="0"/>
        <v>2.18</v>
      </c>
      <c r="E15" s="13">
        <v>2.18</v>
      </c>
      <c r="F15" s="14"/>
      <c r="G15" s="14"/>
      <c r="H15" s="14"/>
      <c r="I15" s="14"/>
      <c r="J15" s="14"/>
      <c r="K15" s="14"/>
      <c r="L15" s="14"/>
      <c r="M15" s="2" t="str">
        <f>VLOOKUP(B15,'[1]中期数据 (合并)'!$B$2:$C$133,2,0)</f>
        <v>[2080208]基层政权建设和社区治理</v>
      </c>
      <c r="N15" s="2">
        <f>VLOOKUP(B15,'[1]中期数据 (合并)'!$B$2:$E$133,4,0)/10000</f>
        <v>2.18</v>
      </c>
      <c r="O15" s="16" t="e">
        <f>VLOOKUP(B15,[2]明细表!$C$4:$H$73,6,0)/10000</f>
        <v>#N/A</v>
      </c>
    </row>
    <row r="16" ht="60" customHeight="1" spans="1:15">
      <c r="A16" s="11" t="s">
        <v>243</v>
      </c>
      <c r="B16" s="12" t="s">
        <v>251</v>
      </c>
      <c r="C16" s="12" t="s">
        <v>64</v>
      </c>
      <c r="D16" s="13">
        <f t="shared" si="0"/>
        <v>15.82</v>
      </c>
      <c r="E16" s="13">
        <v>15.82</v>
      </c>
      <c r="F16" s="14"/>
      <c r="G16" s="14"/>
      <c r="H16" s="14"/>
      <c r="I16" s="14"/>
      <c r="J16" s="14"/>
      <c r="K16" s="14"/>
      <c r="L16" s="14"/>
      <c r="M16" s="2" t="str">
        <f>VLOOKUP(B16,'[1]中期数据 (合并)'!$B$2:$C$133,2,0)</f>
        <v>[2080208]基层政权建设和社区治理</v>
      </c>
      <c r="N16" s="2">
        <f>VLOOKUP(B16,'[1]中期数据 (合并)'!$B$2:$E$133,4,0)/10000</f>
        <v>15.82</v>
      </c>
      <c r="O16" s="16" t="e">
        <f>VLOOKUP(B16,[2]明细表!$C$4:$H$73,6,0)/10000</f>
        <v>#N/A</v>
      </c>
    </row>
    <row r="17" ht="60" customHeight="1" spans="1:15">
      <c r="A17" s="11" t="s">
        <v>243</v>
      </c>
      <c r="B17" s="12" t="s">
        <v>209</v>
      </c>
      <c r="C17" s="12" t="s">
        <v>64</v>
      </c>
      <c r="D17" s="13">
        <f t="shared" si="0"/>
        <v>69.165788</v>
      </c>
      <c r="E17" s="13">
        <v>69.165788</v>
      </c>
      <c r="F17" s="14"/>
      <c r="G17" s="14"/>
      <c r="H17" s="14"/>
      <c r="I17" s="14"/>
      <c r="J17" s="14"/>
      <c r="K17" s="14"/>
      <c r="L17" s="14"/>
      <c r="M17" s="2" t="str">
        <f>VLOOKUP(B17,'[1]中期数据 (合并)'!$B$2:$C$133,2,0)</f>
        <v>[2100301]城市社区卫生机构</v>
      </c>
      <c r="N17" s="2">
        <f>VLOOKUP(B17,'[1]中期数据 (合并)'!$B$2:$E$133,4,0)/10000</f>
        <v>47.375275</v>
      </c>
      <c r="O17" s="16">
        <f>VLOOKUP(B17,[2]明细表!$C$4:$H$73,6,0)/10000</f>
        <v>69.165788</v>
      </c>
    </row>
    <row r="18" ht="60" customHeight="1" spans="1:15">
      <c r="A18" s="11" t="s">
        <v>243</v>
      </c>
      <c r="B18" s="12" t="s">
        <v>252</v>
      </c>
      <c r="C18" s="12" t="s">
        <v>64</v>
      </c>
      <c r="D18" s="13">
        <f t="shared" si="0"/>
        <v>0.117223</v>
      </c>
      <c r="E18" s="13">
        <v>0.117223</v>
      </c>
      <c r="F18" s="14"/>
      <c r="G18" s="14"/>
      <c r="H18" s="14"/>
      <c r="I18" s="14"/>
      <c r="J18" s="14"/>
      <c r="K18" s="14"/>
      <c r="L18" s="14"/>
      <c r="M18" s="2" t="str">
        <f>VLOOKUP(B18,'[1]中期数据 (合并)'!$B$2:$C$133,2,0)</f>
        <v>[2050202]小学教育</v>
      </c>
      <c r="N18" s="2">
        <f>VLOOKUP(B18,'[1]中期数据 (合并)'!$B$2:$E$133,4,0)/10000</f>
        <v>0.35</v>
      </c>
      <c r="O18" s="16">
        <f>VLOOKUP(B18,[2]明细表!$C$4:$H$73,6,0)/10000</f>
        <v>0.117223</v>
      </c>
    </row>
    <row r="19" ht="60" customHeight="1" spans="1:15">
      <c r="A19" s="11" t="s">
        <v>243</v>
      </c>
      <c r="B19" s="12" t="s">
        <v>253</v>
      </c>
      <c r="C19" s="12" t="s">
        <v>64</v>
      </c>
      <c r="D19" s="13">
        <f t="shared" si="0"/>
        <v>1.800492</v>
      </c>
      <c r="E19" s="13">
        <v>1.800492</v>
      </c>
      <c r="F19" s="14"/>
      <c r="G19" s="14"/>
      <c r="H19" s="14"/>
      <c r="I19" s="14"/>
      <c r="J19" s="14"/>
      <c r="K19" s="14"/>
      <c r="L19" s="14"/>
      <c r="M19" s="2" t="str">
        <f>VLOOKUP(B19,'[1]中期数据 (合并)'!$B$2:$C$133,2,0)</f>
        <v>[2100499]其他公共卫生支出</v>
      </c>
      <c r="N19" s="2">
        <f>VLOOKUP(B19,'[1]中期数据 (合并)'!$B$2:$E$133,4,0)/10000</f>
        <v>1.800492</v>
      </c>
      <c r="O19" s="16" t="e">
        <f>VLOOKUP(B19,[2]明细表!$C$4:$H$73,6,0)/10000</f>
        <v>#N/A</v>
      </c>
    </row>
    <row r="20" ht="60" customHeight="1" spans="1:15">
      <c r="A20" s="11" t="s">
        <v>243</v>
      </c>
      <c r="B20" s="12" t="s">
        <v>254</v>
      </c>
      <c r="C20" s="12" t="s">
        <v>64</v>
      </c>
      <c r="D20" s="13">
        <f t="shared" si="0"/>
        <v>9.4055</v>
      </c>
      <c r="E20" s="14"/>
      <c r="F20" s="14"/>
      <c r="G20" s="14"/>
      <c r="H20" s="14"/>
      <c r="I20" s="14"/>
      <c r="J20" s="13">
        <v>9.4055</v>
      </c>
      <c r="K20" s="14"/>
      <c r="L20" s="14"/>
      <c r="M20" s="2" t="str">
        <f>VLOOKUP(B20,'[1]中期数据 (合并)'!$B$2:$C$133,2,0)</f>
        <v>[2230105]国有企业退休人员社会化管理补助支出</v>
      </c>
      <c r="N20" s="2">
        <f>VLOOKUP(B20,'[1]中期数据 (合并)'!$B$2:$E$133,4,0)/10000</f>
        <v>9.4055</v>
      </c>
      <c r="O20" s="16" t="e">
        <f>VLOOKUP(B20,[2]明细表!$C$4:$H$73,6,0)/10000</f>
        <v>#N/A</v>
      </c>
    </row>
    <row r="21" ht="60" customHeight="1" spans="1:15">
      <c r="A21" s="11" t="s">
        <v>243</v>
      </c>
      <c r="B21" s="12" t="s">
        <v>255</v>
      </c>
      <c r="C21" s="12" t="s">
        <v>64</v>
      </c>
      <c r="D21" s="13">
        <f t="shared" si="0"/>
        <v>6</v>
      </c>
      <c r="E21" s="13">
        <v>6</v>
      </c>
      <c r="F21" s="14"/>
      <c r="G21" s="14"/>
      <c r="H21" s="14"/>
      <c r="I21" s="14"/>
      <c r="J21" s="13"/>
      <c r="K21" s="14"/>
      <c r="L21" s="14"/>
      <c r="M21" s="2" t="str">
        <f>VLOOKUP(B21,'[1]中期数据 (合并)'!$B$2:$C$133,2,0)</f>
        <v>[2070307]体育场馆</v>
      </c>
      <c r="N21" s="2">
        <f>VLOOKUP(B21,'[1]中期数据 (合并)'!$B$2:$E$133,4,0)/10000</f>
        <v>6</v>
      </c>
      <c r="O21" s="16" t="e">
        <f>VLOOKUP(B21,[2]明细表!$C$4:$H$73,6,0)/10000</f>
        <v>#N/A</v>
      </c>
    </row>
    <row r="22" ht="60" customHeight="1" spans="1:15">
      <c r="A22" s="11" t="s">
        <v>243</v>
      </c>
      <c r="B22" s="12" t="s">
        <v>256</v>
      </c>
      <c r="C22" s="12" t="s">
        <v>64</v>
      </c>
      <c r="D22" s="13">
        <f t="shared" si="0"/>
        <v>49.327953</v>
      </c>
      <c r="E22" s="13">
        <v>49.327953</v>
      </c>
      <c r="F22" s="14"/>
      <c r="G22" s="14"/>
      <c r="H22" s="14"/>
      <c r="I22" s="14"/>
      <c r="J22" s="13"/>
      <c r="K22" s="14"/>
      <c r="L22" s="14"/>
      <c r="M22" s="2" t="s">
        <v>257</v>
      </c>
      <c r="N22" s="2" t="e">
        <f>VLOOKUP(B22,'[1]中期数据 (合并)'!$B$2:$E$133,4,0)/10000</f>
        <v>#N/A</v>
      </c>
      <c r="O22" s="16" t="e">
        <f>VLOOKUP(B22,[2]明细表!$C$4:$H$73,6,0)/10000</f>
        <v>#N/A</v>
      </c>
    </row>
    <row r="23" ht="60" customHeight="1" spans="1:15">
      <c r="A23" s="11" t="s">
        <v>243</v>
      </c>
      <c r="B23" s="12" t="s">
        <v>258</v>
      </c>
      <c r="C23" s="12" t="s">
        <v>64</v>
      </c>
      <c r="D23" s="13">
        <f t="shared" si="0"/>
        <v>13.0143</v>
      </c>
      <c r="E23" s="13">
        <v>13.0143</v>
      </c>
      <c r="F23" s="14"/>
      <c r="G23" s="14"/>
      <c r="H23" s="14"/>
      <c r="I23" s="14"/>
      <c r="J23" s="13"/>
      <c r="K23" s="14"/>
      <c r="L23" s="14"/>
      <c r="M23" s="2" t="s">
        <v>259</v>
      </c>
      <c r="N23" s="2" t="e">
        <f>VLOOKUP(B23,'[1]中期数据 (合并)'!$B$2:$E$133,4,0)/10000</f>
        <v>#N/A</v>
      </c>
      <c r="O23" s="16">
        <f>VLOOKUP(B23,[2]明细表!$C$4:$H$73,6,0)/10000</f>
        <v>13.0143</v>
      </c>
    </row>
    <row r="24" ht="60" customHeight="1" spans="1:15">
      <c r="A24" s="11" t="s">
        <v>243</v>
      </c>
      <c r="B24" s="12" t="s">
        <v>260</v>
      </c>
      <c r="C24" s="12" t="s">
        <v>64</v>
      </c>
      <c r="D24" s="13">
        <f t="shared" si="0"/>
        <v>1.8</v>
      </c>
      <c r="E24" s="13">
        <v>1.8</v>
      </c>
      <c r="F24" s="14"/>
      <c r="G24" s="14"/>
      <c r="H24" s="14"/>
      <c r="I24" s="14"/>
      <c r="J24" s="13"/>
      <c r="K24" s="14"/>
      <c r="L24" s="14"/>
      <c r="M24" s="2" t="s">
        <v>261</v>
      </c>
      <c r="N24" s="2" t="e">
        <f>VLOOKUP(B24,'[1]中期数据 (合并)'!$B$2:$E$133,4,0)/10000</f>
        <v>#N/A</v>
      </c>
      <c r="O24" s="16">
        <f>VLOOKUP(B24,[2]明细表!$C$4:$H$73,6,0)/10000</f>
        <v>1.8</v>
      </c>
    </row>
    <row r="25" ht="60" customHeight="1" spans="1:15">
      <c r="A25" s="11" t="s">
        <v>243</v>
      </c>
      <c r="B25" s="12" t="s">
        <v>225</v>
      </c>
      <c r="C25" s="12" t="s">
        <v>65</v>
      </c>
      <c r="D25" s="13">
        <f t="shared" ref="D25:D33" si="1">SUM(E25:L25)</f>
        <v>20</v>
      </c>
      <c r="E25" s="13">
        <v>20</v>
      </c>
      <c r="F25" s="14"/>
      <c r="G25" s="14"/>
      <c r="H25" s="14"/>
      <c r="I25" s="14"/>
      <c r="J25" s="14"/>
      <c r="K25" s="14"/>
      <c r="L25" s="14"/>
      <c r="M25" s="2" t="str">
        <f>VLOOKUP(B25,'[1]中期数据 (合并)'!$B$2:$C$133,2,0)</f>
        <v>[2050202]小学教育</v>
      </c>
      <c r="N25" s="2">
        <f>VLOOKUP(B25,'[1]中期数据 (合并)'!$B$2:$E$133,4,0)/10000</f>
        <v>70</v>
      </c>
      <c r="O25" s="16">
        <f>VLOOKUP(B25,[2]明细表!$C$4:$H$73,6,0)/10000</f>
        <v>20</v>
      </c>
    </row>
    <row r="26" ht="60" customHeight="1" spans="1:15">
      <c r="A26" s="11" t="s">
        <v>243</v>
      </c>
      <c r="B26" s="12" t="s">
        <v>262</v>
      </c>
      <c r="C26" s="12" t="s">
        <v>64</v>
      </c>
      <c r="D26" s="13">
        <f>E26</f>
        <v>5</v>
      </c>
      <c r="E26" s="13">
        <v>5</v>
      </c>
      <c r="F26" s="14"/>
      <c r="G26" s="14"/>
      <c r="H26" s="14"/>
      <c r="I26" s="14"/>
      <c r="J26" s="14"/>
      <c r="K26" s="14"/>
      <c r="L26" s="14"/>
      <c r="M26" s="2" t="str">
        <f>VLOOKUP(B26,'[1]中期数据 (合并)'!$B$2:$C$133,2,0)</f>
        <v>[2050202]小学教育</v>
      </c>
      <c r="N26" s="2">
        <f>VLOOKUP(B26,'[1]中期数据 (合并)'!$B$2:$E$133,4,0)/10000</f>
        <v>5</v>
      </c>
      <c r="O26" s="16" t="e">
        <f>VLOOKUP(B26,[2]明细表!$C$4:$H$73,6,0)/10000</f>
        <v>#N/A</v>
      </c>
    </row>
    <row r="27" ht="60" customHeight="1" spans="1:15">
      <c r="A27" s="11" t="s">
        <v>243</v>
      </c>
      <c r="B27" s="12" t="s">
        <v>263</v>
      </c>
      <c r="C27" s="12" t="s">
        <v>65</v>
      </c>
      <c r="D27" s="13">
        <f t="shared" ref="D27:D29" si="2">E27</f>
        <v>0.130477</v>
      </c>
      <c r="E27" s="13">
        <v>0.130477</v>
      </c>
      <c r="F27" s="14"/>
      <c r="G27" s="14"/>
      <c r="H27" s="14"/>
      <c r="I27" s="14"/>
      <c r="J27" s="14"/>
      <c r="K27" s="14"/>
      <c r="L27" s="14"/>
      <c r="M27" s="2" t="str">
        <f>VLOOKUP(B27,'[1]中期数据 (合并)'!$B$2:$C$133,2,0)</f>
        <v>[2050202]小学教育</v>
      </c>
      <c r="N27" s="2">
        <f>VLOOKUP(B27,'[1]中期数据 (合并)'!$B$2:$E$133,4,0)/10000</f>
        <v>0.130477</v>
      </c>
      <c r="O27" s="16" t="e">
        <f>VLOOKUP(B27,[2]明细表!$C$4:$H$73,6,0)/10000</f>
        <v>#N/A</v>
      </c>
    </row>
    <row r="28" ht="60" customHeight="1" spans="1:15">
      <c r="A28" s="11" t="s">
        <v>243</v>
      </c>
      <c r="B28" s="12" t="s">
        <v>223</v>
      </c>
      <c r="C28" s="12" t="s">
        <v>65</v>
      </c>
      <c r="D28" s="13">
        <f t="shared" si="2"/>
        <v>248.3344</v>
      </c>
      <c r="E28" s="13">
        <v>248.3344</v>
      </c>
      <c r="F28" s="14"/>
      <c r="G28" s="14"/>
      <c r="H28" s="14"/>
      <c r="I28" s="14"/>
      <c r="J28" s="14"/>
      <c r="K28" s="14"/>
      <c r="L28" s="14"/>
      <c r="M28" s="2" t="str">
        <f>VLOOKUP(B28,'[1]中期数据 (合并)'!$B$2:$C$133,2,0)</f>
        <v>[2050202]小学教育</v>
      </c>
      <c r="N28" s="2">
        <f>VLOOKUP(B28,'[1]中期数据 (合并)'!$B$2:$E$133,4,0)/10000</f>
        <v>225.9744</v>
      </c>
      <c r="O28" s="16" t="e">
        <f>VLOOKUP(B28,[2]明细表!$C$4:$H$73,6,0)/10000</f>
        <v>#N/A</v>
      </c>
    </row>
    <row r="29" ht="60" customHeight="1" spans="1:15">
      <c r="A29" s="11" t="s">
        <v>243</v>
      </c>
      <c r="B29" s="12" t="s">
        <v>264</v>
      </c>
      <c r="C29" s="12" t="s">
        <v>65</v>
      </c>
      <c r="D29" s="13">
        <f t="shared" si="2"/>
        <v>107.1</v>
      </c>
      <c r="E29" s="13">
        <v>107.1</v>
      </c>
      <c r="F29" s="14"/>
      <c r="G29" s="14"/>
      <c r="H29" s="14"/>
      <c r="I29" s="14"/>
      <c r="J29" s="14"/>
      <c r="K29" s="14"/>
      <c r="L29" s="14"/>
      <c r="M29" s="2" t="str">
        <f>VLOOKUP(B29,'[1]中期数据 (合并)'!$B$2:$C$133,2,0)</f>
        <v>[2050202]小学教育</v>
      </c>
      <c r="N29" s="2">
        <f>VLOOKUP(B29,'[1]中期数据 (合并)'!$B$2:$E$133,4,0)/10000</f>
        <v>107.1</v>
      </c>
      <c r="O29" s="16" t="e">
        <f>VLOOKUP(B29,[2]明细表!$C$4:$H$73,6,0)/10000</f>
        <v>#N/A</v>
      </c>
    </row>
    <row r="30" ht="60" customHeight="1" spans="1:15">
      <c r="A30" s="11" t="s">
        <v>243</v>
      </c>
      <c r="B30" s="12" t="s">
        <v>265</v>
      </c>
      <c r="C30" s="12" t="s">
        <v>66</v>
      </c>
      <c r="D30" s="13">
        <f t="shared" si="1"/>
        <v>0.84</v>
      </c>
      <c r="E30" s="13">
        <v>0.84</v>
      </c>
      <c r="F30" s="14"/>
      <c r="G30" s="14"/>
      <c r="H30" s="14"/>
      <c r="I30" s="14"/>
      <c r="J30" s="14"/>
      <c r="K30" s="14"/>
      <c r="L30" s="14"/>
      <c r="M30" s="2" t="str">
        <f>VLOOKUP(B30,'[1]中期数据 (合并)'!$B$2:$C$133,2,0)</f>
        <v>[2050201]学前教育</v>
      </c>
      <c r="N30" s="2">
        <f>VLOOKUP(B30,'[1]中期数据 (合并)'!$B$2:$E$133,4,0)/10000</f>
        <v>0.84</v>
      </c>
      <c r="O30" s="16" t="e">
        <f>VLOOKUP(B30,[2]明细表!$C$4:$H$73,6,0)/10000</f>
        <v>#N/A</v>
      </c>
    </row>
    <row r="31" ht="60" customHeight="1" spans="1:15">
      <c r="A31" s="11" t="s">
        <v>243</v>
      </c>
      <c r="B31" s="12" t="s">
        <v>266</v>
      </c>
      <c r="C31" s="12" t="s">
        <v>66</v>
      </c>
      <c r="D31" s="13">
        <f t="shared" si="1"/>
        <v>40.55244</v>
      </c>
      <c r="E31" s="13">
        <v>40.55244</v>
      </c>
      <c r="F31" s="14"/>
      <c r="G31" s="14"/>
      <c r="H31" s="14"/>
      <c r="I31" s="14"/>
      <c r="J31" s="14"/>
      <c r="K31" s="14"/>
      <c r="L31" s="14"/>
      <c r="M31" s="2" t="str">
        <f>VLOOKUP(B31,'[1]中期数据 (合并)'!$B$2:$C$133,2,0)</f>
        <v>[2050201]学前教育</v>
      </c>
      <c r="N31" s="2">
        <f>VLOOKUP(B31,'[1]中期数据 (合并)'!$B$2:$E$133,4,0)/10000</f>
        <v>40.55244</v>
      </c>
      <c r="O31" s="16" t="e">
        <f>VLOOKUP(B31,[2]明细表!$C$4:$H$73,6,0)/10000</f>
        <v>#N/A</v>
      </c>
    </row>
    <row r="32" ht="60" customHeight="1" spans="1:15">
      <c r="A32" s="11" t="s">
        <v>243</v>
      </c>
      <c r="B32" s="12" t="s">
        <v>226</v>
      </c>
      <c r="C32" s="12" t="s">
        <v>66</v>
      </c>
      <c r="D32" s="13">
        <f t="shared" si="1"/>
        <v>92.401995</v>
      </c>
      <c r="E32" s="13">
        <v>92.401995</v>
      </c>
      <c r="F32" s="14"/>
      <c r="G32" s="14"/>
      <c r="H32" s="14"/>
      <c r="I32" s="14"/>
      <c r="J32" s="14"/>
      <c r="K32" s="14"/>
      <c r="L32" s="14"/>
      <c r="M32" s="2" t="str">
        <f>VLOOKUP(B32,'[1]中期数据 (合并)'!$B$2:$C$133,2,0)</f>
        <v>[2050201]学前教育</v>
      </c>
      <c r="N32" s="2">
        <f>VLOOKUP(B32,'[1]中期数据 (合并)'!$B$2:$E$133,4,0)/10000</f>
        <v>92.401995</v>
      </c>
      <c r="O32" s="16" t="e">
        <f>VLOOKUP(B32,[2]明细表!$C$4:$H$73,6,0)/10000</f>
        <v>#N/A</v>
      </c>
    </row>
    <row r="33" ht="60" customHeight="1" spans="1:15">
      <c r="A33" s="11" t="s">
        <v>243</v>
      </c>
      <c r="B33" s="12" t="s">
        <v>228</v>
      </c>
      <c r="C33" s="12" t="s">
        <v>66</v>
      </c>
      <c r="D33" s="13">
        <f t="shared" si="1"/>
        <v>59.290477</v>
      </c>
      <c r="E33" s="13">
        <v>59.290477</v>
      </c>
      <c r="F33" s="14"/>
      <c r="G33" s="14"/>
      <c r="H33" s="14"/>
      <c r="I33" s="14"/>
      <c r="J33" s="14"/>
      <c r="K33" s="14"/>
      <c r="L33" s="14"/>
      <c r="M33" s="2" t="str">
        <f>VLOOKUP(B33,'[1]中期数据 (合并)'!$B$2:$C$133,2,0)</f>
        <v>[2050201]学前教育</v>
      </c>
      <c r="O33" s="16"/>
    </row>
    <row r="34" ht="60" customHeight="1" spans="1:15">
      <c r="A34" s="11" t="s">
        <v>50</v>
      </c>
      <c r="B34" s="12"/>
      <c r="C34" s="14"/>
      <c r="D34" s="13">
        <f>SUM(D6:D33)</f>
        <v>4690.134045</v>
      </c>
      <c r="E34" s="13">
        <f>SUM(E6:E33)</f>
        <v>4680.728545</v>
      </c>
      <c r="F34" s="13"/>
      <c r="G34" s="13"/>
      <c r="H34" s="13"/>
      <c r="I34" s="13"/>
      <c r="J34" s="13">
        <f t="shared" ref="F34:L34" si="3">SUM(J6:J33)</f>
        <v>9.4055</v>
      </c>
      <c r="K34" s="13"/>
      <c r="L34" s="13"/>
      <c r="O34" s="16" t="e">
        <f>VLOOKUP(B34,[2]明细表!$C$4:$H$73,6,0)/10000</f>
        <v>#N/A</v>
      </c>
    </row>
    <row r="35" ht="35.1" customHeight="1" spans="5:5">
      <c r="E35" s="2">
        <f>SUBTOTAL(9,E4:E34)</f>
        <v>9361.45709</v>
      </c>
    </row>
    <row r="36" ht="35.1" customHeight="1"/>
    <row r="37" ht="35.1" customHeight="1"/>
    <row r="38" ht="35.1" customHeight="1"/>
    <row r="39" ht="35.1" customHeight="1"/>
    <row r="40" ht="35.1" customHeight="1"/>
    <row r="41" ht="35.1" customHeight="1"/>
    <row r="42" ht="35.1" customHeight="1"/>
    <row r="43" ht="35.1" customHeight="1"/>
    <row r="44" ht="35.1" customHeight="1"/>
    <row r="45" ht="35.1" customHeight="1"/>
  </sheetData>
  <mergeCells count="10">
    <mergeCell ref="B2:L2"/>
    <mergeCell ref="A3:F3"/>
    <mergeCell ref="E4:G4"/>
    <mergeCell ref="H4:J4"/>
    <mergeCell ref="A4:A5"/>
    <mergeCell ref="B4:B5"/>
    <mergeCell ref="C4:C5"/>
    <mergeCell ref="D4:D5"/>
    <mergeCell ref="K4:K5"/>
    <mergeCell ref="L4:L5"/>
  </mergeCells>
  <pageMargins left="0.7" right="0.7" top="0.75" bottom="0.75" header="0.3" footer="0.3"/>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4" workbookViewId="0">
      <selection activeCell="D8" sqref="D8"/>
    </sheetView>
  </sheetViews>
  <sheetFormatPr defaultColWidth="6.66666666666667" defaultRowHeight="18" customHeight="1"/>
  <cols>
    <col min="1" max="1" width="50.6666666666667" customWidth="1"/>
    <col min="2" max="2" width="17.6666666666667" style="131" customWidth="1"/>
    <col min="3" max="3" width="50.6666666666667" customWidth="1"/>
    <col min="4" max="4" width="17.6666666666667" customWidth="1"/>
    <col min="5" max="156" width="9" customWidth="1"/>
    <col min="157" max="249" width="9.16666666666667" customWidth="1"/>
  </cols>
  <sheetData>
    <row r="1" ht="24" customHeight="1" spans="1:1">
      <c r="A1" s="21" t="s">
        <v>0</v>
      </c>
    </row>
    <row r="2" ht="42" customHeight="1" spans="1:249">
      <c r="A2" s="22" t="s">
        <v>1</v>
      </c>
      <c r="B2" s="132"/>
      <c r="C2" s="22"/>
      <c r="D2" s="22"/>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row>
    <row r="3" ht="24" customHeight="1" spans="1:249">
      <c r="A3" s="23" t="s">
        <v>2</v>
      </c>
      <c r="B3" s="133"/>
      <c r="C3" s="18"/>
      <c r="D3" s="18" t="s">
        <v>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row>
    <row r="4" ht="37.15" customHeight="1" spans="1:249">
      <c r="A4" s="24" t="s">
        <v>4</v>
      </c>
      <c r="B4" s="24"/>
      <c r="C4" s="24" t="s">
        <v>5</v>
      </c>
      <c r="D4" s="24"/>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row>
    <row r="5" ht="37.15" customHeight="1" spans="1:249">
      <c r="A5" s="24" t="s">
        <v>6</v>
      </c>
      <c r="B5" s="96" t="s">
        <v>7</v>
      </c>
      <c r="C5" s="24" t="s">
        <v>6</v>
      </c>
      <c r="D5" s="96" t="s">
        <v>7</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row>
    <row r="6" ht="30" customHeight="1" spans="1:249">
      <c r="A6" s="134" t="s">
        <v>8</v>
      </c>
      <c r="B6" s="75">
        <v>5173.35</v>
      </c>
      <c r="C6" s="97" t="s">
        <v>9</v>
      </c>
      <c r="D6" s="75">
        <f>'4'!D6</f>
        <v>13.0143</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row>
    <row r="7" ht="30" customHeight="1" spans="1:249">
      <c r="A7" s="134" t="s">
        <v>10</v>
      </c>
      <c r="B7" s="75"/>
      <c r="C7" s="97" t="s">
        <v>11</v>
      </c>
      <c r="D7" s="75">
        <f>'4'!D7</f>
        <v>0</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row>
    <row r="8" ht="30" customHeight="1" spans="1:249">
      <c r="A8" s="134" t="s">
        <v>12</v>
      </c>
      <c r="B8" s="75">
        <v>9.4055</v>
      </c>
      <c r="C8" s="97" t="s">
        <v>13</v>
      </c>
      <c r="D8" s="75">
        <f>'4'!D8+B10+B14</f>
        <v>1071.143012</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row>
    <row r="9" ht="30" customHeight="1" spans="1:249">
      <c r="A9" s="135" t="s">
        <v>14</v>
      </c>
      <c r="B9" s="75"/>
      <c r="C9" s="97" t="s">
        <v>15</v>
      </c>
      <c r="D9" s="75">
        <f>'4'!D9</f>
        <v>0</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row>
    <row r="10" ht="30" customHeight="1" spans="1:249">
      <c r="A10" s="135" t="s">
        <v>16</v>
      </c>
      <c r="B10" s="75">
        <f>'2'!I11</f>
        <v>65</v>
      </c>
      <c r="C10" s="97" t="s">
        <v>17</v>
      </c>
      <c r="D10" s="75">
        <f>'4'!D10</f>
        <v>1206.133953</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row>
    <row r="11" ht="30" customHeight="1" spans="1:249">
      <c r="A11" s="135" t="s">
        <v>18</v>
      </c>
      <c r="B11" s="75"/>
      <c r="C11" s="91" t="s">
        <v>19</v>
      </c>
      <c r="D11" s="75">
        <f>'4'!D11</f>
        <v>446.393782</v>
      </c>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row>
    <row r="12" ht="30" customHeight="1" spans="1:249">
      <c r="A12" s="134" t="s">
        <v>20</v>
      </c>
      <c r="B12" s="75"/>
      <c r="C12" s="97" t="s">
        <v>21</v>
      </c>
      <c r="D12" s="75">
        <f>'4'!D12</f>
        <v>2551.76628</v>
      </c>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row>
    <row r="13" ht="30" customHeight="1" spans="1:249">
      <c r="A13" s="134" t="s">
        <v>22</v>
      </c>
      <c r="B13" s="136"/>
      <c r="C13" s="97" t="s">
        <v>23</v>
      </c>
      <c r="D13" s="75">
        <f>'4'!D13</f>
        <v>0</v>
      </c>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row>
    <row r="14" ht="30" customHeight="1" spans="1:249">
      <c r="A14" s="134" t="s">
        <v>24</v>
      </c>
      <c r="B14" s="136">
        <f>'2'!M11</f>
        <v>50.1</v>
      </c>
      <c r="C14" s="97" t="s">
        <v>25</v>
      </c>
      <c r="D14" s="75">
        <f>'4'!D14</f>
        <v>0</v>
      </c>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row>
    <row r="15" ht="30" customHeight="1" spans="1:249">
      <c r="A15" s="134"/>
      <c r="B15" s="136"/>
      <c r="C15" s="97" t="s">
        <v>26</v>
      </c>
      <c r="D15" s="75">
        <f>'4'!D15</f>
        <v>0</v>
      </c>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row>
    <row r="16" ht="30" customHeight="1" spans="1:249">
      <c r="A16" s="134"/>
      <c r="B16" s="136"/>
      <c r="C16" s="97" t="s">
        <v>27</v>
      </c>
      <c r="D16" s="75">
        <f>'4'!D16</f>
        <v>0</v>
      </c>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row>
    <row r="17" ht="30" customHeight="1" spans="1:249">
      <c r="A17" s="134"/>
      <c r="B17" s="136"/>
      <c r="C17" s="97" t="s">
        <v>28</v>
      </c>
      <c r="D17" s="75">
        <f>'4'!D17</f>
        <v>0</v>
      </c>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row>
    <row r="18" ht="30" customHeight="1" spans="1:249">
      <c r="A18" s="134"/>
      <c r="B18" s="75"/>
      <c r="C18" s="97" t="s">
        <v>29</v>
      </c>
      <c r="D18" s="75">
        <f>'4'!D18</f>
        <v>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row>
    <row r="19" ht="30" customHeight="1" spans="1:249">
      <c r="A19" s="134"/>
      <c r="B19" s="75"/>
      <c r="C19" s="97" t="s">
        <v>30</v>
      </c>
      <c r="D19" s="75">
        <f>'4'!D19</f>
        <v>0</v>
      </c>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row>
    <row r="20" ht="30" customHeight="1" spans="1:249">
      <c r="A20" s="134"/>
      <c r="B20" s="75"/>
      <c r="C20" s="97" t="s">
        <v>31</v>
      </c>
      <c r="D20" s="75">
        <f>'4'!D20</f>
        <v>0</v>
      </c>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row>
    <row r="21" ht="30" customHeight="1" spans="1:249">
      <c r="A21" s="39"/>
      <c r="B21" s="75"/>
      <c r="C21" s="97" t="s">
        <v>32</v>
      </c>
      <c r="D21" s="75">
        <f>'4'!D21</f>
        <v>0</v>
      </c>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row>
    <row r="22" ht="30" customHeight="1" spans="1:249">
      <c r="A22" s="39"/>
      <c r="B22" s="75"/>
      <c r="C22" s="100" t="s">
        <v>33</v>
      </c>
      <c r="D22" s="75">
        <f>'4'!D22</f>
        <v>0</v>
      </c>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row>
    <row r="23" ht="30" customHeight="1" spans="1:249">
      <c r="A23" s="39"/>
      <c r="B23" s="75"/>
      <c r="C23" s="100" t="s">
        <v>34</v>
      </c>
      <c r="D23" s="75">
        <f>'4'!D23</f>
        <v>0</v>
      </c>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row>
    <row r="24" ht="30" customHeight="1" spans="1:249">
      <c r="A24" s="39"/>
      <c r="B24" s="75"/>
      <c r="C24" s="100" t="s">
        <v>35</v>
      </c>
      <c r="D24" s="75">
        <f>'4'!D24</f>
        <v>0</v>
      </c>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row>
    <row r="25" ht="31.15" customHeight="1" spans="1:249">
      <c r="A25" s="39"/>
      <c r="B25" s="75"/>
      <c r="C25" s="100" t="s">
        <v>36</v>
      </c>
      <c r="D25" s="75">
        <f>'4'!D25</f>
        <v>0</v>
      </c>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row>
    <row r="26" ht="31.15" customHeight="1" spans="1:249">
      <c r="A26" s="39"/>
      <c r="B26" s="75"/>
      <c r="C26" s="100" t="s">
        <v>37</v>
      </c>
      <c r="D26" s="75">
        <f>'4'!D26</f>
        <v>0</v>
      </c>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row>
    <row r="27" ht="31.15" customHeight="1" spans="1:249">
      <c r="A27" s="39"/>
      <c r="B27" s="75"/>
      <c r="C27" s="100" t="s">
        <v>38</v>
      </c>
      <c r="D27" s="75">
        <f>'4'!D27</f>
        <v>9.4055</v>
      </c>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row>
    <row r="28" ht="30" customHeight="1" spans="1:249">
      <c r="A28" s="85" t="s">
        <v>39</v>
      </c>
      <c r="B28" s="75">
        <f>SUM(B6:B27)</f>
        <v>5297.8555</v>
      </c>
      <c r="C28" s="85" t="s">
        <v>40</v>
      </c>
      <c r="D28" s="75">
        <f>SUM(D6:D27)</f>
        <v>5297.856827</v>
      </c>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row>
    <row r="29" ht="30" customHeight="1" spans="1:249">
      <c r="A29" s="134" t="s">
        <v>41</v>
      </c>
      <c r="B29" s="75"/>
      <c r="C29" s="97" t="s">
        <v>42</v>
      </c>
      <c r="D29" s="7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row>
    <row r="30" ht="30" customHeight="1" spans="1:249">
      <c r="A30" s="85" t="s">
        <v>43</v>
      </c>
      <c r="B30" s="75">
        <f>B28</f>
        <v>5297.8555</v>
      </c>
      <c r="C30" s="85" t="s">
        <v>44</v>
      </c>
      <c r="D30" s="75">
        <f>D28</f>
        <v>5297.856827</v>
      </c>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row>
    <row r="31" ht="27" customHeight="1" spans="1:249">
      <c r="A31" s="40" t="s">
        <v>45</v>
      </c>
      <c r="B31" s="102"/>
      <c r="C31" s="103"/>
      <c r="D31" s="104"/>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row>
    <row r="32" ht="27.75" customHeight="1" spans="1:249">
      <c r="A32" s="105"/>
      <c r="B32" s="106"/>
      <c r="C32" s="105"/>
      <c r="D32" s="106"/>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c r="EO32" s="95"/>
      <c r="EP32" s="95"/>
      <c r="EQ32" s="95"/>
      <c r="ER32" s="95"/>
      <c r="ES32" s="95"/>
      <c r="ET32" s="95"/>
      <c r="EU32" s="95"/>
      <c r="EV32" s="95"/>
      <c r="EW32" s="95"/>
      <c r="EX32" s="95"/>
      <c r="EY32" s="95"/>
      <c r="EZ32" s="95"/>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row>
    <row r="33" ht="27.75" customHeight="1" spans="1:249">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row>
    <row r="34" ht="27.75" customHeight="1" spans="1:249">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row>
    <row r="35" ht="27.75" customHeight="1" spans="1:249">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row>
    <row r="36" ht="27.75" customHeight="1" spans="1:249">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topLeftCell="A7" workbookViewId="0">
      <selection activeCell="N6" sqref="N6:S6"/>
    </sheetView>
  </sheetViews>
  <sheetFormatPr defaultColWidth="9.16666666666667" defaultRowHeight="27.75" customHeight="1"/>
  <cols>
    <col min="1" max="1" width="10.8333333333333" style="115" customWidth="1"/>
    <col min="2" max="2" width="9.5" style="115" customWidth="1"/>
    <col min="3" max="3" width="19.5" style="115" customWidth="1"/>
    <col min="4" max="4" width="18" style="115" customWidth="1"/>
    <col min="5" max="5" width="17.3333333333333" style="115" customWidth="1"/>
    <col min="6" max="11" width="8.83333333333333" style="115" customWidth="1"/>
    <col min="12" max="12" width="8.83333333333333" style="105" customWidth="1"/>
    <col min="13" max="13" width="11.5" style="105" customWidth="1"/>
    <col min="14" max="19" width="8.83333333333333" style="115" customWidth="1"/>
    <col min="20" max="251" width="9" style="105" customWidth="1"/>
    <col min="252" max="252" width="9.16666666666667" customWidth="1"/>
  </cols>
  <sheetData>
    <row r="1" s="108" customFormat="1" ht="27" customHeight="1" spans="1:19">
      <c r="A1" s="21" t="s">
        <v>46</v>
      </c>
      <c r="B1" s="21"/>
      <c r="C1" s="21"/>
      <c r="D1" s="21"/>
      <c r="E1" s="116"/>
      <c r="F1" s="116"/>
      <c r="G1" s="116"/>
      <c r="H1" s="116"/>
      <c r="I1" s="116"/>
      <c r="J1" s="116"/>
      <c r="K1" s="116"/>
      <c r="L1" s="116"/>
      <c r="N1" s="116"/>
      <c r="O1" s="116"/>
      <c r="P1" s="116"/>
      <c r="Q1" s="116"/>
      <c r="R1" s="116"/>
      <c r="S1" s="116"/>
    </row>
    <row r="2" s="94" customFormat="1" ht="40.5" customHeight="1" spans="1:19">
      <c r="A2" s="117" t="s">
        <v>47</v>
      </c>
      <c r="B2" s="117"/>
      <c r="C2" s="117"/>
      <c r="D2" s="117"/>
      <c r="E2" s="117"/>
      <c r="F2" s="117"/>
      <c r="G2" s="117"/>
      <c r="H2" s="117"/>
      <c r="I2" s="117"/>
      <c r="J2" s="117"/>
      <c r="K2" s="117"/>
      <c r="L2" s="117"/>
      <c r="M2" s="117"/>
      <c r="N2" s="117"/>
      <c r="O2" s="117"/>
      <c r="P2" s="117"/>
      <c r="Q2" s="117"/>
      <c r="R2" s="117"/>
      <c r="S2" s="117"/>
    </row>
    <row r="3" s="18" customFormat="1" ht="22.15" customHeight="1" spans="1:19">
      <c r="A3" s="118" t="s">
        <v>2</v>
      </c>
      <c r="B3" s="119"/>
      <c r="C3" s="119"/>
      <c r="D3" s="119"/>
      <c r="E3" s="119"/>
      <c r="F3" s="119"/>
      <c r="G3" s="119"/>
      <c r="H3" s="119"/>
      <c r="I3" s="119"/>
      <c r="J3" s="119"/>
      <c r="K3" s="119"/>
      <c r="L3" s="119"/>
      <c r="N3" s="119"/>
      <c r="O3" s="119"/>
      <c r="P3" s="119"/>
      <c r="Q3" s="119"/>
      <c r="R3" s="119"/>
      <c r="S3" s="119" t="s">
        <v>3</v>
      </c>
    </row>
    <row r="4" s="114" customFormat="1" ht="29.85" customHeight="1" spans="1:19">
      <c r="A4" s="120" t="s">
        <v>48</v>
      </c>
      <c r="B4" s="120" t="s">
        <v>49</v>
      </c>
      <c r="C4" s="121" t="s">
        <v>50</v>
      </c>
      <c r="D4" s="122" t="s">
        <v>51</v>
      </c>
      <c r="E4" s="122"/>
      <c r="F4" s="122"/>
      <c r="G4" s="122"/>
      <c r="H4" s="122"/>
      <c r="I4" s="122"/>
      <c r="J4" s="122"/>
      <c r="K4" s="122"/>
      <c r="L4" s="122"/>
      <c r="M4" s="122"/>
      <c r="N4" s="120" t="s">
        <v>41</v>
      </c>
      <c r="O4" s="120"/>
      <c r="P4" s="120"/>
      <c r="Q4" s="120"/>
      <c r="R4" s="120"/>
      <c r="S4" s="120"/>
    </row>
    <row r="5" s="114" customFormat="1" ht="29.85" customHeight="1" spans="1:19">
      <c r="A5" s="120"/>
      <c r="B5" s="120"/>
      <c r="C5" s="123"/>
      <c r="D5" s="120" t="s">
        <v>52</v>
      </c>
      <c r="E5" s="124" t="s">
        <v>53</v>
      </c>
      <c r="F5" s="124" t="s">
        <v>54</v>
      </c>
      <c r="G5" s="124" t="s">
        <v>55</v>
      </c>
      <c r="H5" s="124" t="s">
        <v>56</v>
      </c>
      <c r="I5" s="124" t="s">
        <v>57</v>
      </c>
      <c r="J5" s="124" t="s">
        <v>58</v>
      </c>
      <c r="K5" s="124" t="s">
        <v>59</v>
      </c>
      <c r="L5" s="124" t="s">
        <v>60</v>
      </c>
      <c r="M5" s="124" t="s">
        <v>61</v>
      </c>
      <c r="N5" s="121" t="s">
        <v>52</v>
      </c>
      <c r="O5" s="120" t="s">
        <v>53</v>
      </c>
      <c r="P5" s="120" t="s">
        <v>54</v>
      </c>
      <c r="Q5" s="120" t="s">
        <v>62</v>
      </c>
      <c r="R5" s="128" t="s">
        <v>56</v>
      </c>
      <c r="S5" s="129" t="s">
        <v>63</v>
      </c>
    </row>
    <row r="6" s="19" customFormat="1" ht="105" customHeight="1" spans="1:251">
      <c r="A6" s="24">
        <v>330</v>
      </c>
      <c r="B6" s="24" t="s">
        <v>64</v>
      </c>
      <c r="C6" s="84">
        <f>D6+N6</f>
        <v>4479.110211</v>
      </c>
      <c r="D6" s="84">
        <f>SUM(E6:M6)</f>
        <v>4469.704711</v>
      </c>
      <c r="E6" s="84">
        <v>4469.704711</v>
      </c>
      <c r="F6" s="24"/>
      <c r="G6" s="24"/>
      <c r="H6" s="24"/>
      <c r="I6" s="24"/>
      <c r="J6" s="24"/>
      <c r="K6" s="24"/>
      <c r="L6" s="24"/>
      <c r="M6" s="24"/>
      <c r="N6" s="125">
        <f>SUM(O6:S6)</f>
        <v>9.4055</v>
      </c>
      <c r="O6" s="38"/>
      <c r="P6" s="38"/>
      <c r="Q6" s="38">
        <v>9.4055</v>
      </c>
      <c r="R6" s="38"/>
      <c r="S6" s="38"/>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95" customFormat="1" ht="105" customHeight="1" spans="1:251">
      <c r="A7" s="24">
        <v>330201</v>
      </c>
      <c r="B7" s="24" t="s">
        <v>65</v>
      </c>
      <c r="C7" s="84">
        <f t="shared" ref="C7:C8" si="0">D7+N7</f>
        <v>510.564877</v>
      </c>
      <c r="D7" s="84">
        <f t="shared" ref="D7:D8" si="1">SUM(E7:M7)</f>
        <v>510.564877</v>
      </c>
      <c r="E7" s="84">
        <v>460.564877</v>
      </c>
      <c r="F7" s="38"/>
      <c r="G7" s="38"/>
      <c r="H7" s="38"/>
      <c r="I7" s="38"/>
      <c r="J7" s="38"/>
      <c r="K7" s="38"/>
      <c r="L7" s="38"/>
      <c r="M7" s="38">
        <v>50</v>
      </c>
      <c r="N7" s="38"/>
      <c r="O7" s="38"/>
      <c r="P7" s="38"/>
      <c r="Q7" s="38"/>
      <c r="R7" s="38"/>
      <c r="S7" s="38"/>
      <c r="T7" s="130">
        <f>5182.76-C7-C8-C6</f>
        <v>-115.099999999999</v>
      </c>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row>
    <row r="8" s="19" customFormat="1" ht="69.95" customHeight="1" spans="1:19">
      <c r="A8" s="24">
        <v>330301</v>
      </c>
      <c r="B8" s="24" t="s">
        <v>66</v>
      </c>
      <c r="C8" s="84">
        <f t="shared" si="0"/>
        <v>308.184912</v>
      </c>
      <c r="D8" s="84">
        <f t="shared" si="1"/>
        <v>308.184912</v>
      </c>
      <c r="E8" s="84">
        <v>243.084912</v>
      </c>
      <c r="F8" s="38"/>
      <c r="G8" s="38"/>
      <c r="H8" s="38"/>
      <c r="I8" s="38">
        <v>65</v>
      </c>
      <c r="J8" s="38"/>
      <c r="K8" s="38"/>
      <c r="L8" s="38"/>
      <c r="M8" s="38">
        <v>0.1</v>
      </c>
      <c r="N8" s="38"/>
      <c r="O8" s="38"/>
      <c r="P8" s="38"/>
      <c r="Q8" s="38"/>
      <c r="R8" s="38"/>
      <c r="S8" s="38"/>
    </row>
    <row r="9" s="19" customFormat="1" ht="39" customHeight="1" spans="1:20">
      <c r="A9" s="38"/>
      <c r="B9" s="125" t="s">
        <v>67</v>
      </c>
      <c r="C9" s="75"/>
      <c r="D9" s="75"/>
      <c r="E9" s="75"/>
      <c r="F9" s="38"/>
      <c r="G9" s="38"/>
      <c r="H9" s="38"/>
      <c r="I9" s="38"/>
      <c r="J9" s="38"/>
      <c r="K9" s="38"/>
      <c r="L9" s="38"/>
      <c r="M9" s="38"/>
      <c r="N9" s="38"/>
      <c r="O9" s="38"/>
      <c r="P9" s="38"/>
      <c r="Q9" s="38"/>
      <c r="R9" s="38"/>
      <c r="S9" s="38"/>
      <c r="T9" s="95"/>
    </row>
    <row r="10" s="19" customFormat="1" ht="33.75" customHeight="1" spans="1:20">
      <c r="A10" s="38"/>
      <c r="B10" s="125"/>
      <c r="C10" s="75"/>
      <c r="D10" s="75"/>
      <c r="E10" s="75"/>
      <c r="F10" s="38"/>
      <c r="G10" s="38"/>
      <c r="H10" s="38"/>
      <c r="I10" s="38"/>
      <c r="J10" s="38"/>
      <c r="K10" s="38"/>
      <c r="L10" s="38"/>
      <c r="M10" s="38"/>
      <c r="N10" s="38"/>
      <c r="O10" s="38"/>
      <c r="P10" s="38"/>
      <c r="Q10" s="38"/>
      <c r="R10" s="38"/>
      <c r="S10" s="38"/>
      <c r="T10" s="95"/>
    </row>
    <row r="11" ht="33.75" customHeight="1" spans="1:19">
      <c r="A11" s="126" t="s">
        <v>50</v>
      </c>
      <c r="B11" s="127"/>
      <c r="C11" s="75">
        <f>SUM(C6:C10)</f>
        <v>5297.86</v>
      </c>
      <c r="D11" s="75">
        <f>SUM(D6:D10)</f>
        <v>5288.4545</v>
      </c>
      <c r="E11" s="75">
        <f>SUM(E6:E10)</f>
        <v>5173.3545</v>
      </c>
      <c r="F11" s="75">
        <f t="shared" ref="F11:S11" si="2">SUM(F6:F10)</f>
        <v>0</v>
      </c>
      <c r="G11" s="75">
        <f t="shared" si="2"/>
        <v>0</v>
      </c>
      <c r="H11" s="75">
        <f t="shared" si="2"/>
        <v>0</v>
      </c>
      <c r="I11" s="75">
        <f t="shared" si="2"/>
        <v>65</v>
      </c>
      <c r="J11" s="75">
        <f t="shared" si="2"/>
        <v>0</v>
      </c>
      <c r="K11" s="75">
        <f t="shared" si="2"/>
        <v>0</v>
      </c>
      <c r="L11" s="75">
        <f t="shared" si="2"/>
        <v>0</v>
      </c>
      <c r="M11" s="75">
        <f t="shared" si="2"/>
        <v>50.1</v>
      </c>
      <c r="N11" s="75">
        <f t="shared" si="2"/>
        <v>9.4055</v>
      </c>
      <c r="O11" s="75">
        <f t="shared" si="2"/>
        <v>0</v>
      </c>
      <c r="P11" s="75">
        <f t="shared" si="2"/>
        <v>0</v>
      </c>
      <c r="Q11" s="75">
        <f t="shared" si="2"/>
        <v>9.4055</v>
      </c>
      <c r="R11" s="75">
        <f t="shared" si="2"/>
        <v>0</v>
      </c>
      <c r="S11" s="75">
        <f t="shared" si="2"/>
        <v>0</v>
      </c>
    </row>
    <row r="12" customHeight="1" spans="5:5">
      <c r="E12" s="75"/>
    </row>
  </sheetData>
  <mergeCells count="7">
    <mergeCell ref="A2:S2"/>
    <mergeCell ref="D4:M4"/>
    <mergeCell ref="N4:S4"/>
    <mergeCell ref="A11:B11"/>
    <mergeCell ref="A4:A5"/>
    <mergeCell ref="B4:B5"/>
    <mergeCell ref="C4:C5"/>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showGridLines="0" showZeros="0" view="pageBreakPreview" zoomScale="85" zoomScaleNormal="115" workbookViewId="0">
      <pane xSplit="2" ySplit="6" topLeftCell="C30" activePane="bottomRight" state="frozen"/>
      <selection/>
      <selection pane="topRight"/>
      <selection pane="bottomLeft"/>
      <selection pane="bottomRight" activeCell="E34" sqref="E34"/>
    </sheetView>
  </sheetViews>
  <sheetFormatPr defaultColWidth="9.16666666666667" defaultRowHeight="27.75" customHeight="1"/>
  <cols>
    <col min="1" max="1" width="23.6666666666667" style="109" customWidth="1"/>
    <col min="2" max="2" width="22.8333333333333" style="109" customWidth="1"/>
    <col min="3" max="8" width="17.3333333333333" style="110" customWidth="1"/>
    <col min="9" max="248" width="10.6666666666667" style="20" customWidth="1"/>
    <col min="249" max="250" width="9.16666666666667" customWidth="1"/>
  </cols>
  <sheetData>
    <row r="1" s="108" customFormat="1" ht="27" customHeight="1" spans="1:2">
      <c r="A1" s="21" t="s">
        <v>68</v>
      </c>
      <c r="B1" s="21"/>
    </row>
    <row r="2" s="17" customFormat="1" ht="48.75" customHeight="1" spans="1:12">
      <c r="A2" s="22" t="s">
        <v>69</v>
      </c>
      <c r="B2" s="22"/>
      <c r="C2" s="22"/>
      <c r="D2" s="22"/>
      <c r="E2" s="22"/>
      <c r="F2" s="22"/>
      <c r="G2" s="22"/>
      <c r="H2" s="111"/>
      <c r="I2" s="113"/>
      <c r="J2" s="22"/>
      <c r="K2" s="113"/>
      <c r="L2" s="113"/>
    </row>
    <row r="3" s="18" customFormat="1" ht="22.15" customHeight="1" spans="1:8">
      <c r="A3" s="23" t="s">
        <v>2</v>
      </c>
      <c r="H3" s="18" t="s">
        <v>3</v>
      </c>
    </row>
    <row r="4" s="95" customFormat="1" ht="15" customHeight="1" spans="1:8">
      <c r="A4" s="24" t="s">
        <v>70</v>
      </c>
      <c r="B4" s="24" t="s">
        <v>71</v>
      </c>
      <c r="C4" s="85" t="s">
        <v>72</v>
      </c>
      <c r="D4" s="24" t="s">
        <v>73</v>
      </c>
      <c r="E4" s="24" t="s">
        <v>74</v>
      </c>
      <c r="F4" s="24" t="s">
        <v>75</v>
      </c>
      <c r="G4" s="24" t="s">
        <v>76</v>
      </c>
      <c r="H4" s="24" t="s">
        <v>77</v>
      </c>
    </row>
    <row r="5" s="95" customFormat="1" ht="15" customHeight="1" spans="1:8">
      <c r="A5" s="24"/>
      <c r="B5" s="24"/>
      <c r="C5" s="85"/>
      <c r="D5" s="24"/>
      <c r="E5" s="24"/>
      <c r="F5" s="24"/>
      <c r="G5" s="24"/>
      <c r="H5" s="24"/>
    </row>
    <row r="6" s="95" customFormat="1" ht="15" customHeight="1" spans="1:8">
      <c r="A6" s="24"/>
      <c r="B6" s="24"/>
      <c r="C6" s="85"/>
      <c r="D6" s="24"/>
      <c r="E6" s="24"/>
      <c r="F6" s="24"/>
      <c r="G6" s="24"/>
      <c r="H6" s="24"/>
    </row>
    <row r="7" s="95" customFormat="1" ht="43.5" customHeight="1" spans="1:8">
      <c r="A7" s="28" t="s">
        <v>78</v>
      </c>
      <c r="B7" s="86" t="s">
        <v>79</v>
      </c>
      <c r="C7" s="75">
        <f t="shared" ref="C7:C11" si="0">SUM(D7:H7)</f>
        <v>13.0143</v>
      </c>
      <c r="D7" s="112">
        <f>'5'!D6</f>
        <v>0</v>
      </c>
      <c r="E7" s="87">
        <f>'5'!G6</f>
        <v>13.0143</v>
      </c>
      <c r="F7" s="24"/>
      <c r="G7" s="24"/>
      <c r="H7" s="24"/>
    </row>
    <row r="8" s="95" customFormat="1" ht="43.5" customHeight="1" spans="1:8">
      <c r="A8" s="88" t="s">
        <v>80</v>
      </c>
      <c r="B8" s="89" t="s">
        <v>81</v>
      </c>
      <c r="C8" s="75">
        <f t="shared" si="0"/>
        <v>13.0143</v>
      </c>
      <c r="D8" s="112">
        <f>'5'!D7</f>
        <v>0</v>
      </c>
      <c r="E8" s="87">
        <f>'5'!G7</f>
        <v>13.0143</v>
      </c>
      <c r="F8" s="24"/>
      <c r="G8" s="24"/>
      <c r="H8" s="24"/>
    </row>
    <row r="9" s="95" customFormat="1" ht="43.5" customHeight="1" spans="1:8">
      <c r="A9" s="90" t="s">
        <v>82</v>
      </c>
      <c r="B9" s="89" t="s">
        <v>83</v>
      </c>
      <c r="C9" s="75">
        <f t="shared" si="0"/>
        <v>13.0143</v>
      </c>
      <c r="D9" s="112">
        <f>'5'!D8</f>
        <v>0</v>
      </c>
      <c r="E9" s="87">
        <f>'5'!G8</f>
        <v>13.0143</v>
      </c>
      <c r="F9" s="24"/>
      <c r="G9" s="24"/>
      <c r="H9" s="24"/>
    </row>
    <row r="10" s="95" customFormat="1" ht="43.5" customHeight="1" spans="1:8">
      <c r="A10" s="28" t="s">
        <v>84</v>
      </c>
      <c r="B10" s="86" t="s">
        <v>85</v>
      </c>
      <c r="C10" s="75">
        <f t="shared" si="0"/>
        <v>1071.143012</v>
      </c>
      <c r="D10" s="112">
        <f>'5'!D9</f>
        <v>130</v>
      </c>
      <c r="E10" s="87">
        <f>E11</f>
        <v>941.143012</v>
      </c>
      <c r="F10" s="24"/>
      <c r="G10" s="24"/>
      <c r="H10" s="24"/>
    </row>
    <row r="11" s="95" customFormat="1" ht="43.5" customHeight="1" spans="1:8">
      <c r="A11" s="88" t="s">
        <v>86</v>
      </c>
      <c r="B11" s="89" t="s">
        <v>87</v>
      </c>
      <c r="C11" s="75">
        <f t="shared" si="0"/>
        <v>1071.143012</v>
      </c>
      <c r="D11" s="112">
        <f>'5'!D10</f>
        <v>130</v>
      </c>
      <c r="E11" s="87">
        <f>E12+E13</f>
        <v>941.143012</v>
      </c>
      <c r="F11" s="24"/>
      <c r="G11" s="24"/>
      <c r="H11" s="24"/>
    </row>
    <row r="12" ht="47.25" customHeight="1" spans="1:8">
      <c r="A12" s="90" t="s">
        <v>88</v>
      </c>
      <c r="B12" s="89" t="s">
        <v>89</v>
      </c>
      <c r="C12" s="75">
        <f t="shared" ref="C12:C33" si="1">SUM(D12:H12)</f>
        <v>308.184912</v>
      </c>
      <c r="D12" s="112">
        <f>'5'!D11</f>
        <v>50</v>
      </c>
      <c r="E12" s="87">
        <f>'5'!G11+65.1</f>
        <v>258.184912</v>
      </c>
      <c r="F12" s="75"/>
      <c r="G12" s="75"/>
      <c r="H12" s="75"/>
    </row>
    <row r="13" ht="47.25" customHeight="1" spans="1:8">
      <c r="A13" s="90" t="s">
        <v>90</v>
      </c>
      <c r="B13" s="89" t="s">
        <v>91</v>
      </c>
      <c r="C13" s="75">
        <f t="shared" si="1"/>
        <v>762.9581</v>
      </c>
      <c r="D13" s="112">
        <f>'5'!D12</f>
        <v>80</v>
      </c>
      <c r="E13" s="87">
        <f>'5'!G12+50</f>
        <v>682.9581</v>
      </c>
      <c r="F13" s="75"/>
      <c r="G13" s="75"/>
      <c r="H13" s="75"/>
    </row>
    <row r="14" ht="47.25" customHeight="1" spans="1:8">
      <c r="A14" s="28" t="s">
        <v>92</v>
      </c>
      <c r="B14" s="86" t="s">
        <v>93</v>
      </c>
      <c r="C14" s="75">
        <f t="shared" si="1"/>
        <v>1206.133953</v>
      </c>
      <c r="D14" s="112">
        <f>'5'!D13</f>
        <v>0</v>
      </c>
      <c r="E14" s="87">
        <f>'5'!G13</f>
        <v>1206.133953</v>
      </c>
      <c r="F14" s="75"/>
      <c r="G14" s="75"/>
      <c r="H14" s="75"/>
    </row>
    <row r="15" ht="47.25" customHeight="1" spans="1:8">
      <c r="A15" s="88" t="s">
        <v>94</v>
      </c>
      <c r="B15" s="89" t="s">
        <v>95</v>
      </c>
      <c r="C15" s="75">
        <f t="shared" si="1"/>
        <v>1206.133953</v>
      </c>
      <c r="D15" s="112">
        <f>'5'!D14</f>
        <v>0</v>
      </c>
      <c r="E15" s="87">
        <f>'5'!G14</f>
        <v>1206.133953</v>
      </c>
      <c r="F15" s="75"/>
      <c r="G15" s="75"/>
      <c r="H15" s="75"/>
    </row>
    <row r="16" ht="47.25" customHeight="1" spans="1:8">
      <c r="A16" s="90" t="s">
        <v>96</v>
      </c>
      <c r="B16" s="89" t="s">
        <v>97</v>
      </c>
      <c r="C16" s="75">
        <f t="shared" si="1"/>
        <v>1206.133953</v>
      </c>
      <c r="D16" s="112">
        <f>'5'!D15</f>
        <v>0</v>
      </c>
      <c r="E16" s="87">
        <f>'5'!G15</f>
        <v>1206.133953</v>
      </c>
      <c r="F16" s="75"/>
      <c r="G16" s="75"/>
      <c r="H16" s="75"/>
    </row>
    <row r="17" ht="47.25" customHeight="1" spans="1:8">
      <c r="A17" s="28" t="s">
        <v>98</v>
      </c>
      <c r="B17" s="86" t="s">
        <v>99</v>
      </c>
      <c r="C17" s="75">
        <f t="shared" si="1"/>
        <v>446.393782</v>
      </c>
      <c r="D17" s="112">
        <f>'5'!D16</f>
        <v>362.622782</v>
      </c>
      <c r="E17" s="87">
        <f>'5'!G16</f>
        <v>83.771</v>
      </c>
      <c r="F17" s="75"/>
      <c r="G17" s="75"/>
      <c r="H17" s="75"/>
    </row>
    <row r="18" ht="47.25" customHeight="1" spans="1:8">
      <c r="A18" s="88" t="s">
        <v>86</v>
      </c>
      <c r="B18" s="89" t="s">
        <v>100</v>
      </c>
      <c r="C18" s="75">
        <f t="shared" si="1"/>
        <v>446.393782</v>
      </c>
      <c r="D18" s="112">
        <f>'5'!D17</f>
        <v>362.622782</v>
      </c>
      <c r="E18" s="87">
        <f>'5'!G17</f>
        <v>83.771</v>
      </c>
      <c r="F18" s="75"/>
      <c r="G18" s="75"/>
      <c r="H18" s="75"/>
    </row>
    <row r="19" ht="47.25" customHeight="1" spans="1:8">
      <c r="A19" s="90" t="s">
        <v>101</v>
      </c>
      <c r="B19" s="89" t="s">
        <v>102</v>
      </c>
      <c r="C19" s="75">
        <f t="shared" si="1"/>
        <v>362.622782</v>
      </c>
      <c r="D19" s="112">
        <f>'5'!D18</f>
        <v>362.622782</v>
      </c>
      <c r="E19" s="87">
        <f>'5'!G18</f>
        <v>0</v>
      </c>
      <c r="F19" s="75"/>
      <c r="G19" s="75"/>
      <c r="H19" s="75"/>
    </row>
    <row r="20" ht="47.25" customHeight="1" spans="1:8">
      <c r="A20" s="90" t="s">
        <v>103</v>
      </c>
      <c r="B20" s="89" t="s">
        <v>104</v>
      </c>
      <c r="C20" s="75">
        <f t="shared" si="1"/>
        <v>1.8</v>
      </c>
      <c r="D20" s="112">
        <f>'5'!D19</f>
        <v>0</v>
      </c>
      <c r="E20" s="87">
        <f>'5'!G19</f>
        <v>1.8</v>
      </c>
      <c r="F20" s="75"/>
      <c r="G20" s="75"/>
      <c r="H20" s="75"/>
    </row>
    <row r="21" ht="47.25" customHeight="1" spans="1:8">
      <c r="A21" s="90" t="s">
        <v>105</v>
      </c>
      <c r="B21" s="89" t="s">
        <v>106</v>
      </c>
      <c r="C21" s="75">
        <f t="shared" si="1"/>
        <v>81.971</v>
      </c>
      <c r="D21" s="112">
        <f>'5'!D20</f>
        <v>0</v>
      </c>
      <c r="E21" s="87">
        <f>'5'!G20</f>
        <v>81.971</v>
      </c>
      <c r="F21" s="75"/>
      <c r="G21" s="75"/>
      <c r="H21" s="75"/>
    </row>
    <row r="22" ht="47.25" customHeight="1" spans="1:8">
      <c r="A22" s="28" t="s">
        <v>107</v>
      </c>
      <c r="B22" s="86" t="s">
        <v>108</v>
      </c>
      <c r="C22" s="75">
        <f t="shared" si="1"/>
        <v>2551.76628</v>
      </c>
      <c r="D22" s="112">
        <f>'5'!D21</f>
        <v>0</v>
      </c>
      <c r="E22" s="87">
        <f>'5'!G21</f>
        <v>2551.76628</v>
      </c>
      <c r="F22" s="75"/>
      <c r="G22" s="75"/>
      <c r="H22" s="75"/>
    </row>
    <row r="23" ht="47.25" customHeight="1" spans="1:8">
      <c r="A23" s="88" t="s">
        <v>94</v>
      </c>
      <c r="B23" s="89" t="s">
        <v>109</v>
      </c>
      <c r="C23" s="75">
        <f t="shared" si="1"/>
        <v>274.665788</v>
      </c>
      <c r="D23" s="112">
        <f>'5'!D22</f>
        <v>0</v>
      </c>
      <c r="E23" s="87">
        <f>'5'!G22</f>
        <v>274.665788</v>
      </c>
      <c r="F23" s="75"/>
      <c r="G23" s="75"/>
      <c r="H23" s="75"/>
    </row>
    <row r="24" ht="47.25" customHeight="1" spans="1:8">
      <c r="A24" s="90" t="s">
        <v>101</v>
      </c>
      <c r="B24" s="89" t="s">
        <v>110</v>
      </c>
      <c r="C24" s="75">
        <f t="shared" si="1"/>
        <v>274.665788</v>
      </c>
      <c r="D24" s="112">
        <f>'5'!D23</f>
        <v>0</v>
      </c>
      <c r="E24" s="87">
        <f>'5'!G23</f>
        <v>274.665788</v>
      </c>
      <c r="F24" s="75"/>
      <c r="G24" s="75"/>
      <c r="H24" s="75"/>
    </row>
    <row r="25" ht="47.25" customHeight="1" spans="1:8">
      <c r="A25" s="88" t="s">
        <v>111</v>
      </c>
      <c r="B25" s="89" t="s">
        <v>112</v>
      </c>
      <c r="C25" s="75">
        <f t="shared" si="1"/>
        <v>2276.800492</v>
      </c>
      <c r="D25" s="112">
        <f>'5'!D24</f>
        <v>0</v>
      </c>
      <c r="E25" s="87">
        <f>'5'!G24</f>
        <v>2276.800492</v>
      </c>
      <c r="F25" s="75"/>
      <c r="G25" s="75"/>
      <c r="H25" s="75"/>
    </row>
    <row r="26" ht="47.25" customHeight="1" spans="1:8">
      <c r="A26" s="90" t="s">
        <v>113</v>
      </c>
      <c r="B26" s="89" t="s">
        <v>114</v>
      </c>
      <c r="C26" s="75">
        <f t="shared" si="1"/>
        <v>55</v>
      </c>
      <c r="D26" s="112">
        <f>'5'!D25</f>
        <v>0</v>
      </c>
      <c r="E26" s="87">
        <f>'5'!G25</f>
        <v>55</v>
      </c>
      <c r="F26" s="75"/>
      <c r="G26" s="75"/>
      <c r="H26" s="75"/>
    </row>
    <row r="27" ht="47.25" customHeight="1" spans="1:8">
      <c r="A27" s="90" t="s">
        <v>115</v>
      </c>
      <c r="B27" s="89" t="s">
        <v>116</v>
      </c>
      <c r="C27" s="75">
        <f t="shared" si="1"/>
        <v>2220</v>
      </c>
      <c r="D27" s="112">
        <f>'5'!D26</f>
        <v>0</v>
      </c>
      <c r="E27" s="87">
        <f>'5'!G26</f>
        <v>2220</v>
      </c>
      <c r="F27" s="75"/>
      <c r="G27" s="75"/>
      <c r="H27" s="75"/>
    </row>
    <row r="28" ht="47.25" customHeight="1" spans="1:8">
      <c r="A28" s="90" t="s">
        <v>117</v>
      </c>
      <c r="B28" s="89" t="s">
        <v>118</v>
      </c>
      <c r="C28" s="75">
        <f t="shared" si="1"/>
        <v>1.800492</v>
      </c>
      <c r="D28" s="112">
        <f>'5'!D27</f>
        <v>0</v>
      </c>
      <c r="E28" s="87">
        <f>'5'!G27</f>
        <v>1.800492</v>
      </c>
      <c r="F28" s="75"/>
      <c r="G28" s="75"/>
      <c r="H28" s="75"/>
    </row>
    <row r="29" ht="47.25" customHeight="1" spans="1:8">
      <c r="A29" s="88" t="s">
        <v>119</v>
      </c>
      <c r="B29" s="89" t="s">
        <v>120</v>
      </c>
      <c r="C29" s="75">
        <f t="shared" si="1"/>
        <v>0.3</v>
      </c>
      <c r="D29" s="112">
        <f>'5'!D28</f>
        <v>0</v>
      </c>
      <c r="E29" s="87">
        <f>'5'!G28</f>
        <v>0.3</v>
      </c>
      <c r="F29" s="75"/>
      <c r="G29" s="75"/>
      <c r="H29" s="75"/>
    </row>
    <row r="30" ht="47.25" customHeight="1" spans="1:8">
      <c r="A30" s="90" t="s">
        <v>121</v>
      </c>
      <c r="B30" s="89" t="s">
        <v>122</v>
      </c>
      <c r="C30" s="75">
        <f t="shared" si="1"/>
        <v>0.3</v>
      </c>
      <c r="D30" s="112">
        <f>'5'!D29</f>
        <v>0</v>
      </c>
      <c r="E30" s="87">
        <f>'5'!G29</f>
        <v>0.3</v>
      </c>
      <c r="F30" s="75"/>
      <c r="G30" s="75"/>
      <c r="H30" s="75"/>
    </row>
    <row r="31" ht="47.25" customHeight="1" spans="1:8">
      <c r="A31" s="28" t="s">
        <v>123</v>
      </c>
      <c r="B31" s="86" t="s">
        <v>124</v>
      </c>
      <c r="C31" s="75">
        <f t="shared" si="1"/>
        <v>9.4055</v>
      </c>
      <c r="D31" s="24"/>
      <c r="E31" s="30">
        <v>9.4055</v>
      </c>
      <c r="F31" s="75"/>
      <c r="G31" s="75"/>
      <c r="H31" s="75"/>
    </row>
    <row r="32" ht="47.25" customHeight="1" spans="1:8">
      <c r="A32" s="88" t="s">
        <v>101</v>
      </c>
      <c r="B32" s="89" t="s">
        <v>125</v>
      </c>
      <c r="C32" s="75">
        <f t="shared" si="1"/>
        <v>9.4055</v>
      </c>
      <c r="D32" s="24">
        <f>'5'!D31</f>
        <v>0</v>
      </c>
      <c r="E32" s="30">
        <v>9.4055</v>
      </c>
      <c r="F32" s="75"/>
      <c r="G32" s="75"/>
      <c r="H32" s="75"/>
    </row>
    <row r="33" ht="47.25" customHeight="1" spans="1:8">
      <c r="A33" s="90" t="s">
        <v>126</v>
      </c>
      <c r="B33" s="89" t="s">
        <v>127</v>
      </c>
      <c r="C33" s="75">
        <f t="shared" si="1"/>
        <v>9.4055</v>
      </c>
      <c r="D33" s="24">
        <f>'5'!D32</f>
        <v>0</v>
      </c>
      <c r="E33" s="30">
        <v>9.4055</v>
      </c>
      <c r="F33" s="75"/>
      <c r="G33" s="75"/>
      <c r="H33" s="75"/>
    </row>
    <row r="34" ht="47.25" customHeight="1" spans="1:8">
      <c r="A34" s="28"/>
      <c r="B34" s="88" t="s">
        <v>128</v>
      </c>
      <c r="C34" s="75">
        <f>C10+C14+C17+C22+C31+C7</f>
        <v>5297.856827</v>
      </c>
      <c r="D34" s="75">
        <f t="shared" ref="D34:E34" si="2">D10+D14+D17+D22+D31+D7</f>
        <v>492.622782</v>
      </c>
      <c r="E34" s="75">
        <f t="shared" si="2"/>
        <v>4805.234045</v>
      </c>
      <c r="F34" s="38"/>
      <c r="G34" s="38"/>
      <c r="H34" s="38"/>
    </row>
    <row r="35" customHeight="1" spans="1:1">
      <c r="A35" s="91" t="s">
        <v>129</v>
      </c>
    </row>
  </sheetData>
  <autoFilter xmlns:etc="http://www.wps.cn/officeDocument/2017/etCustomData" ref="A6:IN35" etc:filterBottomFollowUsedRange="0">
    <extLst/>
  </autoFilter>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64" orientation="landscape"/>
  <headerFooter alignWithMargins="0"/>
  <rowBreaks count="1" manualBreakCount="1">
    <brk id="19"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topLeftCell="A23" workbookViewId="0">
      <selection activeCell="D6" sqref="D6:D28"/>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21" t="s">
        <v>130</v>
      </c>
    </row>
    <row r="2" ht="42" customHeight="1" spans="1:250">
      <c r="A2" s="22" t="s">
        <v>131</v>
      </c>
      <c r="B2" s="22"/>
      <c r="C2" s="22"/>
      <c r="D2" s="22"/>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row>
    <row r="3" ht="24" customHeight="1" spans="1:250">
      <c r="A3" s="23" t="s">
        <v>2</v>
      </c>
      <c r="B3" s="18"/>
      <c r="C3" s="18"/>
      <c r="D3" s="18" t="s">
        <v>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row>
    <row r="4" ht="37.15" customHeight="1" spans="1:250">
      <c r="A4" s="24" t="s">
        <v>4</v>
      </c>
      <c r="B4" s="24"/>
      <c r="C4" s="24" t="s">
        <v>5</v>
      </c>
      <c r="D4" s="24"/>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row>
    <row r="5" ht="37.15" customHeight="1" spans="1:250">
      <c r="A5" s="24" t="s">
        <v>6</v>
      </c>
      <c r="B5" s="96" t="s">
        <v>7</v>
      </c>
      <c r="C5" s="24" t="s">
        <v>6</v>
      </c>
      <c r="D5" s="96" t="s">
        <v>7</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row>
    <row r="6" ht="30" customHeight="1" spans="1:250">
      <c r="A6" s="39" t="s">
        <v>132</v>
      </c>
      <c r="B6" s="75">
        <f>B7+B8+B9</f>
        <v>5173.35</v>
      </c>
      <c r="C6" s="97" t="s">
        <v>9</v>
      </c>
      <c r="D6" s="75">
        <f>'5'!C6</f>
        <v>13.0143</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row>
    <row r="7" ht="30" customHeight="1" spans="1:250">
      <c r="A7" s="39" t="s">
        <v>133</v>
      </c>
      <c r="B7" s="75">
        <v>5173.35</v>
      </c>
      <c r="C7" s="97" t="s">
        <v>11</v>
      </c>
      <c r="D7" s="7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row>
    <row r="8" ht="30" customHeight="1" spans="1:250">
      <c r="A8" s="39" t="s">
        <v>134</v>
      </c>
      <c r="B8" s="75"/>
      <c r="C8" s="97" t="s">
        <v>13</v>
      </c>
      <c r="D8" s="75">
        <f>'5'!C9</f>
        <v>956.043012</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row>
    <row r="9" ht="30" customHeight="1" spans="1:250">
      <c r="A9" s="39" t="s">
        <v>135</v>
      </c>
      <c r="B9" s="75"/>
      <c r="C9" s="97" t="s">
        <v>15</v>
      </c>
      <c r="D9" s="7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row>
    <row r="10" ht="30" customHeight="1" spans="1:250">
      <c r="A10" s="39" t="s">
        <v>136</v>
      </c>
      <c r="B10" s="75">
        <f>B11+B12+B13</f>
        <v>9.4055</v>
      </c>
      <c r="C10" s="97" t="s">
        <v>17</v>
      </c>
      <c r="D10" s="75">
        <f>'5'!C13</f>
        <v>1206.133953</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row>
    <row r="11" ht="30" customHeight="1" spans="1:250">
      <c r="A11" s="39" t="s">
        <v>133</v>
      </c>
      <c r="B11" s="75"/>
      <c r="C11" s="91" t="s">
        <v>19</v>
      </c>
      <c r="D11" s="75">
        <f>'5'!C16</f>
        <v>446.393782</v>
      </c>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row>
    <row r="12" ht="30" customHeight="1" spans="1:250">
      <c r="A12" s="39" t="s">
        <v>134</v>
      </c>
      <c r="B12" s="75"/>
      <c r="C12" s="97" t="s">
        <v>21</v>
      </c>
      <c r="D12" s="75">
        <f>'5'!C21</f>
        <v>2551.76628</v>
      </c>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row>
    <row r="13" ht="30" customHeight="1" spans="1:250">
      <c r="A13" s="39" t="s">
        <v>135</v>
      </c>
      <c r="B13" s="75">
        <v>9.4055</v>
      </c>
      <c r="C13" s="97" t="s">
        <v>23</v>
      </c>
      <c r="D13" s="98"/>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row>
    <row r="14" ht="30" customHeight="1" spans="1:250">
      <c r="A14" s="85"/>
      <c r="B14" s="98"/>
      <c r="C14" s="97" t="s">
        <v>25</v>
      </c>
      <c r="D14" s="98"/>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row>
    <row r="15" ht="30" customHeight="1" spans="1:250">
      <c r="A15" s="99"/>
      <c r="B15" s="98"/>
      <c r="C15" s="97" t="s">
        <v>26</v>
      </c>
      <c r="D15" s="98"/>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row>
    <row r="16" ht="30" customHeight="1" spans="1:250">
      <c r="A16" s="39"/>
      <c r="B16" s="98"/>
      <c r="C16" s="97" t="s">
        <v>27</v>
      </c>
      <c r="D16" s="98"/>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row>
    <row r="17" ht="30" customHeight="1" spans="1:250">
      <c r="A17" s="39"/>
      <c r="B17" s="98"/>
      <c r="C17" s="97" t="s">
        <v>28</v>
      </c>
      <c r="D17" s="98"/>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row>
    <row r="18" ht="30" customHeight="1" spans="1:250">
      <c r="A18" s="39"/>
      <c r="B18" s="75"/>
      <c r="C18" s="97" t="s">
        <v>29</v>
      </c>
      <c r="D18" s="7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row>
    <row r="19" ht="30" customHeight="1" spans="1:250">
      <c r="A19" s="39"/>
      <c r="B19" s="75"/>
      <c r="C19" s="97" t="s">
        <v>30</v>
      </c>
      <c r="D19" s="7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row>
    <row r="20" ht="30" customHeight="1" spans="1:250">
      <c r="A20" s="39"/>
      <c r="B20" s="75"/>
      <c r="C20" s="97" t="s">
        <v>31</v>
      </c>
      <c r="D20" s="7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row>
    <row r="21" ht="30" customHeight="1" spans="1:250">
      <c r="A21" s="39"/>
      <c r="B21" s="75"/>
      <c r="C21" s="97" t="s">
        <v>32</v>
      </c>
      <c r="D21" s="7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row>
    <row r="22" ht="30" customHeight="1" spans="1:250">
      <c r="A22" s="39"/>
      <c r="B22" s="75"/>
      <c r="C22" s="100" t="s">
        <v>33</v>
      </c>
      <c r="D22" s="7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row>
    <row r="23" ht="30" customHeight="1" spans="1:250">
      <c r="A23" s="39"/>
      <c r="B23" s="75"/>
      <c r="C23" s="100" t="s">
        <v>34</v>
      </c>
      <c r="D23" s="7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row>
    <row r="24" ht="31.15" customHeight="1" spans="1:250">
      <c r="A24" s="39"/>
      <c r="B24" s="75"/>
      <c r="C24" s="100" t="s">
        <v>35</v>
      </c>
      <c r="D24" s="7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row>
    <row r="25" ht="31.15" customHeight="1" spans="1:250">
      <c r="A25" s="39"/>
      <c r="B25" s="75"/>
      <c r="C25" s="100" t="s">
        <v>36</v>
      </c>
      <c r="D25" s="7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row>
    <row r="26" ht="31.15" customHeight="1" spans="1:250">
      <c r="A26" s="39"/>
      <c r="B26" s="75"/>
      <c r="C26" s="100" t="s">
        <v>37</v>
      </c>
      <c r="D26" s="7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row>
    <row r="27" ht="31.15" customHeight="1" spans="1:250">
      <c r="A27" s="39"/>
      <c r="B27" s="75"/>
      <c r="C27" s="100" t="s">
        <v>38</v>
      </c>
      <c r="D27" s="75">
        <f>'10'!C6</f>
        <v>9.4055</v>
      </c>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row>
    <row r="28" ht="30" customHeight="1" spans="1:250">
      <c r="A28" s="39"/>
      <c r="B28" s="75"/>
      <c r="C28" s="39"/>
      <c r="D28" s="7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5"/>
      <c r="IP28" s="95"/>
    </row>
    <row r="29" ht="30" customHeight="1" spans="1:250">
      <c r="A29" s="101"/>
      <c r="B29" s="75"/>
      <c r="C29" s="39" t="s">
        <v>137</v>
      </c>
      <c r="D29" s="7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c r="IP29" s="95"/>
    </row>
    <row r="30" ht="30" customHeight="1" spans="1:250">
      <c r="A30" s="101"/>
      <c r="B30" s="75"/>
      <c r="C30" s="38"/>
      <c r="D30" s="7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c r="HD30" s="95"/>
      <c r="HE30" s="95"/>
      <c r="HF30" s="95"/>
      <c r="HG30" s="95"/>
      <c r="HH30" s="95"/>
      <c r="HI30" s="95"/>
      <c r="HJ30" s="95"/>
      <c r="HK30" s="95"/>
      <c r="HL30" s="95"/>
      <c r="HM30" s="95"/>
      <c r="HN30" s="95"/>
      <c r="HO30" s="95"/>
      <c r="HP30" s="95"/>
      <c r="HQ30" s="95"/>
      <c r="HR30" s="95"/>
      <c r="HS30" s="95"/>
      <c r="HT30" s="95"/>
      <c r="HU30" s="95"/>
      <c r="HV30" s="95"/>
      <c r="HW30" s="95"/>
      <c r="HX30" s="95"/>
      <c r="HY30" s="95"/>
      <c r="HZ30" s="95"/>
      <c r="IA30" s="95"/>
      <c r="IB30" s="95"/>
      <c r="IC30" s="95"/>
      <c r="ID30" s="95"/>
      <c r="IE30" s="95"/>
      <c r="IF30" s="95"/>
      <c r="IG30" s="95"/>
      <c r="IH30" s="95"/>
      <c r="II30" s="95"/>
      <c r="IJ30" s="95"/>
      <c r="IK30" s="95"/>
      <c r="IL30" s="95"/>
      <c r="IM30" s="95"/>
      <c r="IN30" s="95"/>
      <c r="IO30" s="95"/>
      <c r="IP30" s="95"/>
    </row>
    <row r="31" ht="30" customHeight="1" spans="1:250">
      <c r="A31" s="85" t="s">
        <v>43</v>
      </c>
      <c r="B31" s="75">
        <f>B6+B10</f>
        <v>5182.7555</v>
      </c>
      <c r="C31" s="85" t="s">
        <v>44</v>
      </c>
      <c r="D31" s="75">
        <f>SUM(D6:D30)</f>
        <v>5182.756827</v>
      </c>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row>
    <row r="32" ht="27" customHeight="1" spans="1:250">
      <c r="A32" s="40"/>
      <c r="B32" s="102"/>
      <c r="C32" s="103"/>
      <c r="D32" s="104">
        <v>0</v>
      </c>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c r="EO32" s="95"/>
      <c r="EP32" s="95"/>
      <c r="EQ32" s="95"/>
      <c r="ER32" s="95"/>
      <c r="ES32" s="95"/>
      <c r="ET32" s="95"/>
      <c r="EU32" s="95"/>
      <c r="EV32" s="95"/>
      <c r="EW32" s="95"/>
      <c r="EX32" s="95"/>
      <c r="EY32" s="95"/>
      <c r="EZ32" s="95"/>
      <c r="FA32" s="95"/>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row>
    <row r="33" ht="27.75" customHeight="1" spans="1:250">
      <c r="A33" s="105"/>
      <c r="B33" s="106"/>
      <c r="C33" s="105"/>
      <c r="D33" s="106"/>
      <c r="E33" s="10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c r="EO33" s="95"/>
      <c r="EP33" s="95"/>
      <c r="EQ33" s="95"/>
      <c r="ER33" s="95"/>
      <c r="ES33" s="95"/>
      <c r="ET33" s="95"/>
      <c r="EU33" s="95"/>
      <c r="EV33" s="95"/>
      <c r="EW33" s="95"/>
      <c r="EX33" s="95"/>
      <c r="EY33" s="95"/>
      <c r="EZ33" s="95"/>
      <c r="FA33" s="95"/>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row>
    <row r="34" ht="27.75" customHeight="1" spans="1:250">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row>
    <row r="35" ht="27.75" customHeight="1" spans="1:250">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row>
    <row r="36" ht="27.75" customHeight="1" spans="1:250">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row>
    <row r="37" ht="27.75" customHeight="1" spans="1:250">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c r="EF37" s="105"/>
      <c r="EG37" s="105"/>
      <c r="EH37" s="105"/>
      <c r="EI37" s="105"/>
      <c r="EJ37" s="105"/>
      <c r="EK37" s="105"/>
      <c r="EL37" s="105"/>
      <c r="EM37" s="105"/>
      <c r="EN37" s="105"/>
      <c r="EO37" s="105"/>
      <c r="EP37" s="105"/>
      <c r="EQ37" s="105"/>
      <c r="ER37" s="105"/>
      <c r="ES37" s="105"/>
      <c r="ET37" s="105"/>
      <c r="EU37" s="105"/>
      <c r="EV37" s="105"/>
      <c r="EW37" s="105"/>
      <c r="EX37" s="105"/>
      <c r="EY37" s="105"/>
      <c r="EZ37" s="105"/>
      <c r="FA37" s="105"/>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1"/>
  <sheetViews>
    <sheetView showGridLines="0" showZeros="0" view="pageBreakPreview" zoomScale="85" zoomScaleNormal="115" topLeftCell="A22" workbookViewId="0">
      <selection activeCell="D30" sqref="D30"/>
    </sheetView>
  </sheetViews>
  <sheetFormatPr defaultColWidth="9.16666666666667" defaultRowHeight="27.75" customHeight="1"/>
  <cols>
    <col min="1" max="1" width="16.8333333333333" style="20" customWidth="1"/>
    <col min="2" max="2" width="29.5" style="20" customWidth="1"/>
    <col min="3" max="3" width="15.5" style="80" customWidth="1"/>
    <col min="4" max="6" width="15.5" style="20" customWidth="1"/>
    <col min="7" max="7" width="19.8333333333333" style="20" customWidth="1"/>
    <col min="8" max="245" width="7.66666666666667" style="20" customWidth="1"/>
  </cols>
  <sheetData>
    <row r="1" customHeight="1" spans="1:3">
      <c r="A1" s="21" t="s">
        <v>138</v>
      </c>
      <c r="B1" s="21"/>
      <c r="C1" s="81"/>
    </row>
    <row r="2" s="17" customFormat="1" ht="34.5" customHeight="1" spans="1:7">
      <c r="A2" s="22" t="s">
        <v>139</v>
      </c>
      <c r="B2" s="22"/>
      <c r="C2" s="82"/>
      <c r="D2" s="22"/>
      <c r="E2" s="22"/>
      <c r="F2" s="22"/>
      <c r="G2" s="22"/>
    </row>
    <row r="3" s="18" customFormat="1" ht="30.75" customHeight="1" spans="1:7">
      <c r="A3" s="23" t="s">
        <v>2</v>
      </c>
      <c r="C3" s="83"/>
      <c r="G3" s="18" t="s">
        <v>3</v>
      </c>
    </row>
    <row r="4" s="19" customFormat="1" ht="40.15" customHeight="1" spans="1:245">
      <c r="A4" s="24" t="s">
        <v>70</v>
      </c>
      <c r="B4" s="24" t="s">
        <v>71</v>
      </c>
      <c r="C4" s="84" t="s">
        <v>50</v>
      </c>
      <c r="D4" s="25" t="s">
        <v>73</v>
      </c>
      <c r="E4" s="25"/>
      <c r="F4" s="25"/>
      <c r="G4" s="85" t="s">
        <v>74</v>
      </c>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row>
    <row r="5" s="19" customFormat="1" ht="40.15" customHeight="1" spans="1:245">
      <c r="A5" s="24"/>
      <c r="B5" s="24"/>
      <c r="C5" s="84"/>
      <c r="D5" s="24" t="s">
        <v>140</v>
      </c>
      <c r="E5" s="24" t="s">
        <v>141</v>
      </c>
      <c r="F5" s="24" t="s">
        <v>142</v>
      </c>
      <c r="G5" s="85"/>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row>
    <row r="6" s="19" customFormat="1" ht="40.15" customHeight="1" spans="1:245">
      <c r="A6" s="28" t="s">
        <v>78</v>
      </c>
      <c r="B6" s="86" t="s">
        <v>79</v>
      </c>
      <c r="C6" s="75">
        <f t="shared" ref="C6" si="0">D6+G6</f>
        <v>13.0143</v>
      </c>
      <c r="D6" s="87">
        <f t="shared" ref="D6:G6" si="1">D7</f>
        <v>0</v>
      </c>
      <c r="E6" s="87">
        <f t="shared" si="1"/>
        <v>0</v>
      </c>
      <c r="F6" s="87">
        <f t="shared" si="1"/>
        <v>0</v>
      </c>
      <c r="G6" s="87">
        <f t="shared" si="1"/>
        <v>13.0143</v>
      </c>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row>
    <row r="7" s="19" customFormat="1" ht="40.15" customHeight="1" spans="1:245">
      <c r="A7" s="88" t="s">
        <v>80</v>
      </c>
      <c r="B7" s="89" t="s">
        <v>81</v>
      </c>
      <c r="C7" s="75">
        <f t="shared" ref="C7:C9" si="2">D7+G7</f>
        <v>13.0143</v>
      </c>
      <c r="D7" s="75">
        <f t="shared" ref="D7:D29" si="3">E7+F7</f>
        <v>0</v>
      </c>
      <c r="E7" s="24"/>
      <c r="F7" s="24"/>
      <c r="G7" s="87">
        <f>G8</f>
        <v>13.0143</v>
      </c>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row>
    <row r="8" s="19" customFormat="1" ht="40.15" customHeight="1" spans="1:245">
      <c r="A8" s="90" t="s">
        <v>82</v>
      </c>
      <c r="B8" s="89" t="s">
        <v>83</v>
      </c>
      <c r="C8" s="75">
        <f t="shared" si="2"/>
        <v>13.0143</v>
      </c>
      <c r="D8" s="75">
        <f t="shared" si="3"/>
        <v>0</v>
      </c>
      <c r="E8" s="24"/>
      <c r="F8" s="24"/>
      <c r="G8" s="87">
        <v>13.0143</v>
      </c>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row>
    <row r="9" ht="35.1" customHeight="1" spans="1:7">
      <c r="A9" s="28" t="s">
        <v>84</v>
      </c>
      <c r="B9" s="86" t="s">
        <v>85</v>
      </c>
      <c r="C9" s="75">
        <f t="shared" si="2"/>
        <v>956.043012</v>
      </c>
      <c r="D9" s="75">
        <f t="shared" si="3"/>
        <v>130</v>
      </c>
      <c r="E9" s="75">
        <f t="shared" ref="E9:F9" si="4">E10</f>
        <v>0</v>
      </c>
      <c r="F9" s="75">
        <f t="shared" si="4"/>
        <v>130</v>
      </c>
      <c r="G9" s="75">
        <f t="shared" ref="G9" si="5">G10</f>
        <v>826.043012</v>
      </c>
    </row>
    <row r="10" ht="35.1" customHeight="1" spans="1:7">
      <c r="A10" s="88" t="s">
        <v>86</v>
      </c>
      <c r="B10" s="89" t="s">
        <v>87</v>
      </c>
      <c r="C10" s="75">
        <f t="shared" ref="C10:C30" si="6">D10+G10</f>
        <v>956.043012</v>
      </c>
      <c r="D10" s="75">
        <f t="shared" si="3"/>
        <v>130</v>
      </c>
      <c r="E10" s="75">
        <f>E11+E12</f>
        <v>0</v>
      </c>
      <c r="F10" s="75">
        <f t="shared" ref="F10:G10" si="7">F11+F12</f>
        <v>130</v>
      </c>
      <c r="G10" s="75">
        <f t="shared" si="7"/>
        <v>826.043012</v>
      </c>
    </row>
    <row r="11" ht="35.1" customHeight="1" spans="1:7">
      <c r="A11" s="90" t="s">
        <v>88</v>
      </c>
      <c r="B11" s="89" t="s">
        <v>89</v>
      </c>
      <c r="C11" s="75">
        <f t="shared" si="6"/>
        <v>243.084912</v>
      </c>
      <c r="D11" s="75">
        <f t="shared" si="3"/>
        <v>50</v>
      </c>
      <c r="E11" s="75"/>
      <c r="F11" s="75">
        <v>50</v>
      </c>
      <c r="G11" s="75">
        <v>193.084912</v>
      </c>
    </row>
    <row r="12" ht="35.1" customHeight="1" spans="1:7">
      <c r="A12" s="90" t="s">
        <v>90</v>
      </c>
      <c r="B12" s="89" t="s">
        <v>91</v>
      </c>
      <c r="C12" s="75">
        <f t="shared" si="6"/>
        <v>712.9581</v>
      </c>
      <c r="D12" s="75">
        <f t="shared" si="3"/>
        <v>80</v>
      </c>
      <c r="E12" s="75"/>
      <c r="F12" s="75">
        <v>80</v>
      </c>
      <c r="G12" s="75">
        <v>632.9581</v>
      </c>
    </row>
    <row r="13" ht="35.1" customHeight="1" spans="1:7">
      <c r="A13" s="28" t="s">
        <v>92</v>
      </c>
      <c r="B13" s="86" t="s">
        <v>93</v>
      </c>
      <c r="C13" s="75">
        <f t="shared" si="6"/>
        <v>1206.133953</v>
      </c>
      <c r="D13" s="75">
        <f t="shared" si="3"/>
        <v>0</v>
      </c>
      <c r="E13" s="75"/>
      <c r="F13" s="75"/>
      <c r="G13" s="75">
        <f>G14</f>
        <v>1206.133953</v>
      </c>
    </row>
    <row r="14" ht="35.1" customHeight="1" spans="1:7">
      <c r="A14" s="88" t="s">
        <v>94</v>
      </c>
      <c r="B14" s="89" t="s">
        <v>95</v>
      </c>
      <c r="C14" s="75">
        <f t="shared" si="6"/>
        <v>1206.133953</v>
      </c>
      <c r="D14" s="75">
        <f t="shared" si="3"/>
        <v>0</v>
      </c>
      <c r="E14" s="75"/>
      <c r="F14" s="75"/>
      <c r="G14" s="75">
        <f>G15</f>
        <v>1206.133953</v>
      </c>
    </row>
    <row r="15" ht="35.1" customHeight="1" spans="1:7">
      <c r="A15" s="90" t="s">
        <v>96</v>
      </c>
      <c r="B15" s="89" t="s">
        <v>97</v>
      </c>
      <c r="C15" s="75">
        <f t="shared" si="6"/>
        <v>1206.133953</v>
      </c>
      <c r="D15" s="75">
        <f t="shared" si="3"/>
        <v>0</v>
      </c>
      <c r="E15" s="75"/>
      <c r="F15" s="75"/>
      <c r="G15" s="75">
        <v>1206.133953</v>
      </c>
    </row>
    <row r="16" ht="35.1" customHeight="1" spans="1:7">
      <c r="A16" s="28" t="s">
        <v>98</v>
      </c>
      <c r="B16" s="86" t="s">
        <v>99</v>
      </c>
      <c r="C16" s="75">
        <f t="shared" si="6"/>
        <v>446.393782</v>
      </c>
      <c r="D16" s="75">
        <f t="shared" si="3"/>
        <v>362.622782</v>
      </c>
      <c r="E16" s="75">
        <f>E17</f>
        <v>322.622782</v>
      </c>
      <c r="F16" s="75">
        <f>F17</f>
        <v>40</v>
      </c>
      <c r="G16" s="75">
        <f>G17</f>
        <v>83.771</v>
      </c>
    </row>
    <row r="17" ht="35.1" customHeight="1" spans="1:7">
      <c r="A17" s="88" t="s">
        <v>86</v>
      </c>
      <c r="B17" s="89" t="s">
        <v>100</v>
      </c>
      <c r="C17" s="75">
        <f t="shared" si="6"/>
        <v>446.393782</v>
      </c>
      <c r="D17" s="75">
        <f t="shared" si="3"/>
        <v>362.622782</v>
      </c>
      <c r="E17" s="75">
        <f>E18+E20</f>
        <v>322.622782</v>
      </c>
      <c r="F17" s="75">
        <f t="shared" ref="F17" si="8">F18+F20</f>
        <v>40</v>
      </c>
      <c r="G17" s="75">
        <f>G18+G19+G20</f>
        <v>83.771</v>
      </c>
    </row>
    <row r="18" ht="35.1" customHeight="1" spans="1:7">
      <c r="A18" s="90" t="s">
        <v>101</v>
      </c>
      <c r="B18" s="89" t="s">
        <v>102</v>
      </c>
      <c r="C18" s="75">
        <f t="shared" si="6"/>
        <v>362.622782</v>
      </c>
      <c r="D18" s="75">
        <f t="shared" si="3"/>
        <v>362.622782</v>
      </c>
      <c r="E18" s="75">
        <v>322.622782</v>
      </c>
      <c r="F18" s="75">
        <v>40</v>
      </c>
      <c r="G18" s="75"/>
    </row>
    <row r="19" ht="35.1" customHeight="1" spans="1:7">
      <c r="A19" s="90" t="s">
        <v>103</v>
      </c>
      <c r="B19" s="89" t="s">
        <v>104</v>
      </c>
      <c r="C19" s="75">
        <v>1.8</v>
      </c>
      <c r="D19" s="75">
        <v>0</v>
      </c>
      <c r="E19" s="75"/>
      <c r="F19" s="75"/>
      <c r="G19" s="75">
        <v>1.8</v>
      </c>
    </row>
    <row r="20" ht="35.1" customHeight="1" spans="1:7">
      <c r="A20" s="90" t="s">
        <v>105</v>
      </c>
      <c r="B20" s="89" t="s">
        <v>106</v>
      </c>
      <c r="C20" s="75">
        <f t="shared" si="6"/>
        <v>81.971</v>
      </c>
      <c r="D20" s="75">
        <f t="shared" si="3"/>
        <v>0</v>
      </c>
      <c r="E20" s="75"/>
      <c r="F20" s="75"/>
      <c r="G20" s="75">
        <v>81.971</v>
      </c>
    </row>
    <row r="21" ht="35.1" customHeight="1" spans="1:7">
      <c r="A21" s="28" t="s">
        <v>107</v>
      </c>
      <c r="B21" s="86" t="s">
        <v>108</v>
      </c>
      <c r="C21" s="75">
        <f t="shared" si="6"/>
        <v>2551.76628</v>
      </c>
      <c r="D21" s="75">
        <f t="shared" si="3"/>
        <v>0</v>
      </c>
      <c r="E21" s="75"/>
      <c r="F21" s="75"/>
      <c r="G21" s="75">
        <f>G22+G24+G28</f>
        <v>2551.76628</v>
      </c>
    </row>
    <row r="22" ht="35.1" customHeight="1" spans="1:7">
      <c r="A22" s="88" t="s">
        <v>94</v>
      </c>
      <c r="B22" s="89" t="s">
        <v>109</v>
      </c>
      <c r="C22" s="75">
        <f t="shared" si="6"/>
        <v>274.665788</v>
      </c>
      <c r="D22" s="75">
        <f t="shared" si="3"/>
        <v>0</v>
      </c>
      <c r="E22" s="75"/>
      <c r="F22" s="75"/>
      <c r="G22" s="75">
        <f>G23</f>
        <v>274.665788</v>
      </c>
    </row>
    <row r="23" ht="35.1" customHeight="1" spans="1:7">
      <c r="A23" s="90" t="s">
        <v>101</v>
      </c>
      <c r="B23" s="89" t="s">
        <v>110</v>
      </c>
      <c r="C23" s="75">
        <f t="shared" si="6"/>
        <v>274.665788</v>
      </c>
      <c r="D23" s="75">
        <f t="shared" si="3"/>
        <v>0</v>
      </c>
      <c r="E23" s="75"/>
      <c r="F23" s="75"/>
      <c r="G23" s="75">
        <v>274.665788</v>
      </c>
    </row>
    <row r="24" ht="35.1" customHeight="1" spans="1:7">
      <c r="A24" s="88" t="s">
        <v>111</v>
      </c>
      <c r="B24" s="89" t="s">
        <v>112</v>
      </c>
      <c r="C24" s="75">
        <f t="shared" si="6"/>
        <v>2276.800492</v>
      </c>
      <c r="D24" s="75">
        <f t="shared" si="3"/>
        <v>0</v>
      </c>
      <c r="E24" s="75"/>
      <c r="F24" s="75"/>
      <c r="G24" s="75">
        <f>G25+G26+G27</f>
        <v>2276.800492</v>
      </c>
    </row>
    <row r="25" ht="35.1" customHeight="1" spans="1:7">
      <c r="A25" s="90" t="s">
        <v>113</v>
      </c>
      <c r="B25" s="89" t="s">
        <v>114</v>
      </c>
      <c r="C25" s="75">
        <f t="shared" si="6"/>
        <v>55</v>
      </c>
      <c r="D25" s="75">
        <f t="shared" si="3"/>
        <v>0</v>
      </c>
      <c r="E25" s="75"/>
      <c r="F25" s="75"/>
      <c r="G25" s="75">
        <v>55</v>
      </c>
    </row>
    <row r="26" ht="35.1" customHeight="1" spans="1:7">
      <c r="A26" s="90" t="s">
        <v>115</v>
      </c>
      <c r="B26" s="89" t="s">
        <v>116</v>
      </c>
      <c r="C26" s="75">
        <f t="shared" si="6"/>
        <v>2220</v>
      </c>
      <c r="D26" s="75">
        <f t="shared" si="3"/>
        <v>0</v>
      </c>
      <c r="E26" s="75"/>
      <c r="F26" s="75"/>
      <c r="G26" s="75">
        <v>2220</v>
      </c>
    </row>
    <row r="27" ht="35.1" customHeight="1" spans="1:7">
      <c r="A27" s="90" t="s">
        <v>117</v>
      </c>
      <c r="B27" s="89" t="s">
        <v>118</v>
      </c>
      <c r="C27" s="75">
        <f t="shared" si="6"/>
        <v>1.800492</v>
      </c>
      <c r="D27" s="75">
        <f t="shared" si="3"/>
        <v>0</v>
      </c>
      <c r="E27" s="75"/>
      <c r="F27" s="75"/>
      <c r="G27" s="75">
        <v>1.800492</v>
      </c>
    </row>
    <row r="28" ht="35.1" customHeight="1" spans="1:7">
      <c r="A28" s="88" t="s">
        <v>119</v>
      </c>
      <c r="B28" s="89" t="s">
        <v>120</v>
      </c>
      <c r="C28" s="75">
        <f t="shared" si="6"/>
        <v>0.3</v>
      </c>
      <c r="D28" s="75">
        <f t="shared" si="3"/>
        <v>0</v>
      </c>
      <c r="E28" s="75"/>
      <c r="F28" s="75"/>
      <c r="G28" s="75">
        <f>G29</f>
        <v>0.3</v>
      </c>
    </row>
    <row r="29" ht="35.1" customHeight="1" spans="1:7">
      <c r="A29" s="90" t="s">
        <v>121</v>
      </c>
      <c r="B29" s="89" t="s">
        <v>122</v>
      </c>
      <c r="C29" s="75">
        <f t="shared" si="6"/>
        <v>0.3</v>
      </c>
      <c r="D29" s="75">
        <f t="shared" si="3"/>
        <v>0</v>
      </c>
      <c r="E29" s="75"/>
      <c r="F29" s="75"/>
      <c r="G29" s="75">
        <v>0.3</v>
      </c>
    </row>
    <row r="30" ht="35.1" customHeight="1" spans="1:7">
      <c r="A30" s="36" t="s">
        <v>143</v>
      </c>
      <c r="B30" s="36" t="s">
        <v>72</v>
      </c>
      <c r="C30" s="75">
        <f t="shared" si="6"/>
        <v>5173.351327</v>
      </c>
      <c r="D30" s="75">
        <f t="shared" ref="D30" si="9">E30+F30</f>
        <v>492.622782</v>
      </c>
      <c r="E30" s="75">
        <f>E21+E16+E13+E6+E9</f>
        <v>322.622782</v>
      </c>
      <c r="F30" s="75">
        <f>F21+F16+F13+F6+F9</f>
        <v>170</v>
      </c>
      <c r="G30" s="75">
        <f>G21+G16+G13+G6+G9</f>
        <v>4680.728545</v>
      </c>
    </row>
    <row r="31" customHeight="1" spans="1:7">
      <c r="A31" s="91" t="s">
        <v>129</v>
      </c>
      <c r="B31" s="91"/>
      <c r="C31" s="92"/>
      <c r="D31" s="93"/>
      <c r="E31" s="93"/>
      <c r="F31" s="93"/>
      <c r="G31" s="93"/>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6"/>
  <sheetViews>
    <sheetView showGridLines="0" showZeros="0" view="pageBreakPreview" zoomScale="85" zoomScaleNormal="115" topLeftCell="A26" workbookViewId="0">
      <selection activeCell="E16" sqref="E16:E33"/>
    </sheetView>
  </sheetViews>
  <sheetFormatPr defaultColWidth="9.16666666666667" defaultRowHeight="12.75" customHeight="1"/>
  <cols>
    <col min="1" max="1" width="28.1666666666667" customWidth="1"/>
    <col min="2" max="2" width="31.5" customWidth="1"/>
    <col min="3" max="5" width="24.6666666666667" customWidth="1"/>
    <col min="6" max="8" width="10.5" customWidth="1"/>
    <col min="9" max="243" width="7.66666666666667" customWidth="1"/>
  </cols>
  <sheetData>
    <row r="1" ht="33.75" customHeight="1" spans="1:2">
      <c r="A1" s="21" t="s">
        <v>144</v>
      </c>
      <c r="B1" s="21"/>
    </row>
    <row r="2" ht="39.75" customHeight="1" spans="1:243">
      <c r="A2" s="22" t="s">
        <v>145</v>
      </c>
      <c r="B2" s="22"/>
      <c r="C2" s="22"/>
      <c r="D2" s="22"/>
      <c r="E2" s="22"/>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row>
    <row r="3" ht="15" customHeight="1" spans="1:243">
      <c r="A3" s="23" t="s">
        <v>2</v>
      </c>
      <c r="B3" s="18"/>
      <c r="C3" s="18"/>
      <c r="D3" s="18"/>
      <c r="E3" s="18" t="s">
        <v>3</v>
      </c>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row>
    <row r="4" ht="40.15" customHeight="1" spans="1:243">
      <c r="A4" s="24" t="s">
        <v>146</v>
      </c>
      <c r="B4" s="24"/>
      <c r="C4" s="25" t="s">
        <v>147</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ht="40.15" customHeight="1" spans="1:243">
      <c r="A5" s="24" t="s">
        <v>70</v>
      </c>
      <c r="B5" s="24" t="s">
        <v>71</v>
      </c>
      <c r="C5" s="24" t="s">
        <v>140</v>
      </c>
      <c r="D5" s="24" t="s">
        <v>141</v>
      </c>
      <c r="E5" s="24" t="s">
        <v>142</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35.1" customHeight="1" spans="1:243">
      <c r="A6" s="39">
        <v>301</v>
      </c>
      <c r="B6" s="29" t="s">
        <v>148</v>
      </c>
      <c r="C6" s="75">
        <f>D6+E6</f>
        <v>322.622782</v>
      </c>
      <c r="D6" s="75">
        <f>SUM(D7:D14)</f>
        <v>322.622782</v>
      </c>
      <c r="E6" s="38"/>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row>
    <row r="7" ht="35.1" customHeight="1" spans="1:243">
      <c r="A7" s="39">
        <v>30101</v>
      </c>
      <c r="B7" s="29" t="s">
        <v>149</v>
      </c>
      <c r="C7" s="75">
        <f t="shared" ref="C7:C15" si="0">D7+E7</f>
        <v>54.96</v>
      </c>
      <c r="D7" s="76">
        <v>54.96</v>
      </c>
      <c r="E7" s="38"/>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row>
    <row r="8" ht="35.1" customHeight="1" spans="1:243">
      <c r="A8" s="39">
        <v>30102</v>
      </c>
      <c r="B8" s="29" t="s">
        <v>150</v>
      </c>
      <c r="C8" s="75">
        <f t="shared" si="0"/>
        <v>163.926256</v>
      </c>
      <c r="D8" s="76">
        <v>163.926256</v>
      </c>
      <c r="E8" s="38"/>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row>
    <row r="9" ht="35.1" customHeight="1" spans="1:243">
      <c r="A9" s="39">
        <v>30103</v>
      </c>
      <c r="B9" s="29" t="s">
        <v>151</v>
      </c>
      <c r="C9" s="75">
        <f t="shared" si="0"/>
        <v>7.5147</v>
      </c>
      <c r="D9" s="76">
        <v>7.5147</v>
      </c>
      <c r="E9" s="38"/>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row>
    <row r="10" ht="35.1" customHeight="1" spans="1:243">
      <c r="A10" s="39">
        <v>30108</v>
      </c>
      <c r="B10" s="29" t="s">
        <v>152</v>
      </c>
      <c r="C10" s="75">
        <f t="shared" si="0"/>
        <v>19.044048</v>
      </c>
      <c r="D10" s="76">
        <v>19.044048</v>
      </c>
      <c r="E10" s="38"/>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row>
    <row r="11" ht="35.1" customHeight="1" spans="1:243">
      <c r="A11" s="39">
        <v>30109</v>
      </c>
      <c r="B11" s="29" t="s">
        <v>153</v>
      </c>
      <c r="C11" s="75">
        <f t="shared" si="0"/>
        <v>9.522024</v>
      </c>
      <c r="D11" s="76">
        <v>9.522024</v>
      </c>
      <c r="E11" s="38"/>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row>
    <row r="12" ht="35.1" customHeight="1" spans="1:243">
      <c r="A12" s="39">
        <v>30110</v>
      </c>
      <c r="B12" s="36" t="s">
        <v>154</v>
      </c>
      <c r="C12" s="75">
        <f t="shared" si="0"/>
        <v>10.117175</v>
      </c>
      <c r="D12" s="76">
        <v>10.117175</v>
      </c>
      <c r="E12" s="38"/>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row>
    <row r="13" ht="35.1" customHeight="1" spans="1:243">
      <c r="A13" s="39">
        <v>30112</v>
      </c>
      <c r="B13" s="29" t="s">
        <v>155</v>
      </c>
      <c r="C13" s="75">
        <f t="shared" si="0"/>
        <v>2.393479</v>
      </c>
      <c r="D13" s="76">
        <v>2.393479</v>
      </c>
      <c r="E13" s="38"/>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row>
    <row r="14" ht="35.1" customHeight="1" spans="1:243">
      <c r="A14" s="39">
        <v>30113</v>
      </c>
      <c r="B14" s="29" t="s">
        <v>156</v>
      </c>
      <c r="C14" s="75">
        <f t="shared" si="0"/>
        <v>55.1451</v>
      </c>
      <c r="D14" s="76">
        <v>55.1451</v>
      </c>
      <c r="E14" s="38"/>
      <c r="F14" s="20" t="s">
        <v>157</v>
      </c>
      <c r="G14" s="20" t="s">
        <v>158</v>
      </c>
      <c r="H14" s="20" t="s">
        <v>159</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row>
    <row r="15" ht="35.1" customHeight="1" spans="1:243">
      <c r="A15" s="39">
        <v>302</v>
      </c>
      <c r="B15" s="29" t="s">
        <v>160</v>
      </c>
      <c r="C15" s="75">
        <f t="shared" si="0"/>
        <v>156.26</v>
      </c>
      <c r="E15" s="77">
        <f>SUM(E16:E32)</f>
        <v>156.26</v>
      </c>
      <c r="F15" s="77">
        <f t="shared" ref="F15" si="1">SUM(F16:F32)</f>
        <v>50</v>
      </c>
      <c r="G15" s="77">
        <f>SUM(G16:G33)</f>
        <v>80</v>
      </c>
      <c r="H15" s="77">
        <f>SUM(H16:H32)</f>
        <v>35</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row>
    <row r="16" ht="35.1" customHeight="1" spans="1:243">
      <c r="A16" s="39">
        <v>30201</v>
      </c>
      <c r="B16" s="29" t="s">
        <v>161</v>
      </c>
      <c r="C16" s="75">
        <f t="shared" ref="C16:C34" si="2">D16+E16</f>
        <v>45.744</v>
      </c>
      <c r="D16" s="38"/>
      <c r="E16" s="76">
        <f>F16+G16+H16</f>
        <v>45.744</v>
      </c>
      <c r="F16" s="20">
        <v>30</v>
      </c>
      <c r="G16" s="20">
        <v>5</v>
      </c>
      <c r="H16" s="76">
        <v>10.744</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row>
    <row r="17" ht="35.1" customHeight="1" spans="1:243">
      <c r="A17" s="39">
        <v>30202</v>
      </c>
      <c r="B17" s="29" t="s">
        <v>162</v>
      </c>
      <c r="C17" s="75">
        <f t="shared" si="2"/>
        <v>2.853</v>
      </c>
      <c r="D17" s="38"/>
      <c r="E17" s="76">
        <f t="shared" ref="E17:E34" si="3">F17+G17+H17</f>
        <v>2.853</v>
      </c>
      <c r="F17" s="20">
        <v>2</v>
      </c>
      <c r="G17" s="20">
        <v>0.5</v>
      </c>
      <c r="H17" s="76">
        <v>0.353</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row>
    <row r="18" ht="35.1" customHeight="1" spans="1:243">
      <c r="A18" s="39">
        <v>30203</v>
      </c>
      <c r="B18" s="29" t="s">
        <v>163</v>
      </c>
      <c r="C18" s="75">
        <f t="shared" si="2"/>
        <v>10.882</v>
      </c>
      <c r="D18" s="38"/>
      <c r="E18" s="76">
        <f t="shared" si="3"/>
        <v>10.882</v>
      </c>
      <c r="F18" s="20">
        <v>10</v>
      </c>
      <c r="G18" s="20">
        <v>0.5</v>
      </c>
      <c r="H18" s="76">
        <v>0.382</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row>
    <row r="19" ht="35.1" customHeight="1" spans="1:243">
      <c r="A19" s="39">
        <v>30204</v>
      </c>
      <c r="B19" s="29" t="s">
        <v>164</v>
      </c>
      <c r="C19" s="75">
        <f t="shared" si="2"/>
        <v>7.017</v>
      </c>
      <c r="D19" s="38"/>
      <c r="E19" s="76">
        <f t="shared" si="3"/>
        <v>7.017</v>
      </c>
      <c r="F19" s="20">
        <v>1</v>
      </c>
      <c r="G19" s="20">
        <v>6</v>
      </c>
      <c r="H19" s="76">
        <v>0.017</v>
      </c>
      <c r="I19" s="20"/>
      <c r="J19" s="20"/>
      <c r="K19" s="80">
        <f>80-G15</f>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row>
    <row r="20" ht="35.1" customHeight="1" spans="1:243">
      <c r="A20" s="39">
        <v>30205</v>
      </c>
      <c r="B20" s="29" t="s">
        <v>165</v>
      </c>
      <c r="C20" s="75">
        <f t="shared" si="2"/>
        <v>8.227</v>
      </c>
      <c r="D20" s="38"/>
      <c r="E20" s="76">
        <f t="shared" si="3"/>
        <v>8.227</v>
      </c>
      <c r="F20" s="20">
        <v>3</v>
      </c>
      <c r="G20" s="20">
        <v>5</v>
      </c>
      <c r="H20" s="76">
        <v>0.227</v>
      </c>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row>
    <row r="21" ht="35.1" customHeight="1" spans="1:243">
      <c r="A21" s="39">
        <v>30207</v>
      </c>
      <c r="B21" s="29" t="s">
        <v>166</v>
      </c>
      <c r="C21" s="75">
        <f t="shared" si="2"/>
        <v>13.783</v>
      </c>
      <c r="D21" s="38"/>
      <c r="E21" s="76">
        <f t="shared" si="3"/>
        <v>13.783</v>
      </c>
      <c r="F21" s="20">
        <v>1.38</v>
      </c>
      <c r="G21" s="20">
        <v>10</v>
      </c>
      <c r="H21" s="76">
        <v>2.403</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row>
    <row r="22" ht="35.1" customHeight="1" spans="1:243">
      <c r="A22" s="39">
        <v>30211</v>
      </c>
      <c r="B22" s="29" t="s">
        <v>167</v>
      </c>
      <c r="C22" s="75">
        <f t="shared" si="2"/>
        <v>13.892</v>
      </c>
      <c r="D22" s="38"/>
      <c r="E22" s="76">
        <f t="shared" si="3"/>
        <v>13.892</v>
      </c>
      <c r="F22" s="20">
        <v>0.62</v>
      </c>
      <c r="G22" s="20">
        <v>0.5</v>
      </c>
      <c r="H22" s="76">
        <v>12.772</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row>
    <row r="23" ht="35.1" customHeight="1" spans="1:243">
      <c r="A23" s="39">
        <v>30213</v>
      </c>
      <c r="B23" s="29" t="s">
        <v>168</v>
      </c>
      <c r="C23" s="75">
        <f t="shared" si="2"/>
        <v>4.116</v>
      </c>
      <c r="D23" s="38"/>
      <c r="E23" s="76">
        <f t="shared" si="3"/>
        <v>4.116</v>
      </c>
      <c r="F23" s="20">
        <v>2</v>
      </c>
      <c r="G23" s="20">
        <v>2</v>
      </c>
      <c r="H23" s="76">
        <v>0.116</v>
      </c>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row>
    <row r="24" ht="35.1" customHeight="1" spans="1:243">
      <c r="A24" s="39">
        <v>30214</v>
      </c>
      <c r="B24" s="29" t="s">
        <v>169</v>
      </c>
      <c r="C24" s="75">
        <f t="shared" si="2"/>
        <v>30.087</v>
      </c>
      <c r="D24" s="38"/>
      <c r="E24" s="76">
        <f t="shared" si="3"/>
        <v>30.087</v>
      </c>
      <c r="F24" s="20"/>
      <c r="G24" s="20">
        <v>30</v>
      </c>
      <c r="H24" s="76">
        <v>0.087</v>
      </c>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row>
    <row r="25" ht="35.1" customHeight="1" spans="1:243">
      <c r="A25" s="39">
        <v>30215</v>
      </c>
      <c r="B25" s="29" t="s">
        <v>170</v>
      </c>
      <c r="C25" s="75">
        <f t="shared" si="2"/>
        <v>11.647</v>
      </c>
      <c r="D25" s="38"/>
      <c r="E25" s="76">
        <f t="shared" si="3"/>
        <v>11.647</v>
      </c>
      <c r="F25" s="20"/>
      <c r="G25" s="20">
        <v>11.26</v>
      </c>
      <c r="H25" s="76">
        <v>0.387</v>
      </c>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row>
    <row r="26" ht="35.1" customHeight="1" spans="1:243">
      <c r="A26" s="39">
        <v>30216</v>
      </c>
      <c r="B26" s="29" t="s">
        <v>171</v>
      </c>
      <c r="C26" s="75">
        <f t="shared" si="2"/>
        <v>0.853</v>
      </c>
      <c r="D26" s="38"/>
      <c r="E26" s="76">
        <f t="shared" si="3"/>
        <v>0.853</v>
      </c>
      <c r="F26" s="20"/>
      <c r="G26" s="20">
        <v>0.5</v>
      </c>
      <c r="H26" s="76">
        <v>0.353</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row>
    <row r="27" ht="35.1" customHeight="1" spans="1:243">
      <c r="A27" s="39">
        <v>30224</v>
      </c>
      <c r="B27" s="78" t="s">
        <v>172</v>
      </c>
      <c r="C27" s="75">
        <f t="shared" si="2"/>
        <v>0.1065</v>
      </c>
      <c r="D27" s="38"/>
      <c r="E27" s="76">
        <f t="shared" si="3"/>
        <v>0.1065</v>
      </c>
      <c r="F27" s="20"/>
      <c r="G27" s="20"/>
      <c r="H27" s="76">
        <v>0.1065</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row>
    <row r="28" ht="35.1" customHeight="1" spans="1:243">
      <c r="A28" s="39">
        <v>30226</v>
      </c>
      <c r="B28" s="29" t="s">
        <v>173</v>
      </c>
      <c r="C28" s="75">
        <f t="shared" si="2"/>
        <v>0.0315</v>
      </c>
      <c r="D28" s="38"/>
      <c r="E28" s="76">
        <f t="shared" si="3"/>
        <v>0.0315</v>
      </c>
      <c r="F28" s="20"/>
      <c r="G28" s="20"/>
      <c r="H28" s="76">
        <v>0.0315</v>
      </c>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row>
    <row r="29" ht="35.1" customHeight="1" spans="1:243">
      <c r="A29" s="39">
        <v>30227</v>
      </c>
      <c r="B29" s="29" t="s">
        <v>174</v>
      </c>
      <c r="C29" s="75">
        <f t="shared" si="2"/>
        <v>0.585</v>
      </c>
      <c r="D29" s="38"/>
      <c r="E29" s="76">
        <f t="shared" si="3"/>
        <v>0.585</v>
      </c>
      <c r="F29" s="20"/>
      <c r="G29" s="20"/>
      <c r="H29" s="76">
        <v>0.585</v>
      </c>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row>
    <row r="30" ht="35.1" customHeight="1" spans="1:243">
      <c r="A30" s="39">
        <v>30239</v>
      </c>
      <c r="B30" s="29" t="s">
        <v>175</v>
      </c>
      <c r="C30" s="75">
        <f t="shared" si="2"/>
        <v>0.228</v>
      </c>
      <c r="D30" s="38"/>
      <c r="E30" s="76">
        <f t="shared" si="3"/>
        <v>0.228</v>
      </c>
      <c r="F30" s="20"/>
      <c r="G30" s="20"/>
      <c r="H30" s="76">
        <v>0.228</v>
      </c>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row>
    <row r="31" ht="35.1" customHeight="1" spans="1:243">
      <c r="A31" s="39">
        <v>30239</v>
      </c>
      <c r="B31" s="29" t="s">
        <v>176</v>
      </c>
      <c r="C31" s="75">
        <f t="shared" si="2"/>
        <v>6</v>
      </c>
      <c r="D31" s="38"/>
      <c r="E31" s="76">
        <f t="shared" si="3"/>
        <v>6</v>
      </c>
      <c r="F31" s="20"/>
      <c r="G31" s="20"/>
      <c r="H31" s="79">
        <v>6</v>
      </c>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row>
    <row r="32" ht="35.1" customHeight="1" spans="1:243">
      <c r="A32" s="39">
        <v>30299</v>
      </c>
      <c r="B32" s="29" t="s">
        <v>177</v>
      </c>
      <c r="C32" s="75">
        <f t="shared" si="2"/>
        <v>0.208</v>
      </c>
      <c r="D32" s="38"/>
      <c r="E32" s="76">
        <f t="shared" si="3"/>
        <v>0.208</v>
      </c>
      <c r="F32" s="20"/>
      <c r="G32" s="20"/>
      <c r="H32" s="76">
        <v>0.208</v>
      </c>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row>
    <row r="33" ht="35.1" customHeight="1" spans="1:243">
      <c r="A33" s="39">
        <v>310</v>
      </c>
      <c r="B33" s="29" t="s">
        <v>178</v>
      </c>
      <c r="C33" s="75">
        <f t="shared" si="2"/>
        <v>13.74</v>
      </c>
      <c r="D33" s="38"/>
      <c r="E33" s="76">
        <f t="shared" si="3"/>
        <v>13.74</v>
      </c>
      <c r="F33" s="20"/>
      <c r="G33" s="20">
        <v>8.74</v>
      </c>
      <c r="H33" s="77">
        <v>5</v>
      </c>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row>
    <row r="34" ht="35.1" customHeight="1" spans="1:243">
      <c r="A34" s="39">
        <v>31002</v>
      </c>
      <c r="B34" s="29" t="s">
        <v>179</v>
      </c>
      <c r="C34" s="75">
        <f t="shared" si="2"/>
        <v>13.74</v>
      </c>
      <c r="D34" s="38"/>
      <c r="E34" s="76">
        <f t="shared" si="3"/>
        <v>13.74</v>
      </c>
      <c r="F34" s="20"/>
      <c r="G34" s="20">
        <v>8.74</v>
      </c>
      <c r="H34" s="77">
        <v>5</v>
      </c>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row>
    <row r="35" ht="35.1" customHeight="1" spans="1:243">
      <c r="A35" s="39"/>
      <c r="B35" s="36" t="s">
        <v>72</v>
      </c>
      <c r="C35" s="31">
        <f>C33+C15+C6</f>
        <v>492.622782</v>
      </c>
      <c r="D35" s="31">
        <f t="shared" ref="D35:E35" si="4">D33+D15+D6</f>
        <v>322.622782</v>
      </c>
      <c r="E35" s="31">
        <f t="shared" si="4"/>
        <v>170</v>
      </c>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row>
    <row r="36" ht="29.25" customHeight="1" spans="1:2">
      <c r="A36" s="40" t="s">
        <v>180</v>
      </c>
      <c r="B36" s="40"/>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workbookViewId="0">
      <selection activeCell="C7" sqref="C7"/>
    </sheetView>
  </sheetViews>
  <sheetFormatPr defaultColWidth="9.16666666666667" defaultRowHeight="27.75" customHeight="1"/>
  <cols>
    <col min="1" max="1" width="18.8333333333333" style="20" customWidth="1"/>
    <col min="2" max="2" width="31.1666666666667" style="20" customWidth="1"/>
    <col min="3" max="5" width="19.3333333333333" style="20" customWidth="1"/>
    <col min="6" max="243" width="7.66666666666667" style="20" customWidth="1"/>
  </cols>
  <sheetData>
    <row r="1" customHeight="1" spans="1:2">
      <c r="A1" s="21" t="s">
        <v>181</v>
      </c>
      <c r="B1" s="21"/>
    </row>
    <row r="2" s="17" customFormat="1" ht="34.5" customHeight="1" spans="1:5">
      <c r="A2" s="22" t="s">
        <v>182</v>
      </c>
      <c r="B2" s="22"/>
      <c r="C2" s="22"/>
      <c r="D2" s="22"/>
      <c r="E2" s="22"/>
    </row>
    <row r="3" s="18" customFormat="1" ht="30.75" customHeight="1" spans="1:5">
      <c r="A3" s="23" t="s">
        <v>2</v>
      </c>
      <c r="E3" s="18" t="s">
        <v>3</v>
      </c>
    </row>
    <row r="4" s="19" customFormat="1" ht="40.15" customHeight="1" spans="1:243">
      <c r="A4" s="24" t="s">
        <v>70</v>
      </c>
      <c r="B4" s="24" t="s">
        <v>71</v>
      </c>
      <c r="C4" s="25" t="s">
        <v>183</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s="19" customFormat="1" ht="40.15" customHeight="1" spans="1:243">
      <c r="A5" s="27"/>
      <c r="B5" s="27"/>
      <c r="C5" s="24" t="s">
        <v>140</v>
      </c>
      <c r="D5" s="24" t="s">
        <v>73</v>
      </c>
      <c r="E5" s="24" t="s">
        <v>74</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45.75" customHeight="1" spans="1:5">
      <c r="A6" s="29"/>
      <c r="B6" s="29"/>
      <c r="C6" s="37"/>
      <c r="D6" s="38"/>
      <c r="E6" s="38"/>
    </row>
    <row r="7" ht="64.5" customHeight="1" spans="1:5">
      <c r="A7" s="33"/>
      <c r="B7" s="33"/>
      <c r="C7" s="37"/>
      <c r="D7" s="38"/>
      <c r="E7" s="38"/>
    </row>
    <row r="8" ht="35.1" customHeight="1" spans="1:5">
      <c r="A8" s="35"/>
      <c r="B8" s="35"/>
      <c r="C8" s="37"/>
      <c r="D8" s="38"/>
      <c r="E8" s="38"/>
    </row>
    <row r="9" ht="35.1" customHeight="1" spans="1:5">
      <c r="A9" s="36"/>
      <c r="B9" s="36"/>
      <c r="C9" s="37"/>
      <c r="D9" s="38"/>
      <c r="E9" s="38"/>
    </row>
    <row r="10" ht="35.1" customHeight="1" spans="1:5">
      <c r="A10" s="39"/>
      <c r="B10" s="39"/>
      <c r="C10" s="37"/>
      <c r="D10" s="38"/>
      <c r="E10" s="38"/>
    </row>
    <row r="11" ht="35.1" customHeight="1" spans="1:5">
      <c r="A11" s="33"/>
      <c r="B11" s="33"/>
      <c r="C11" s="37"/>
      <c r="D11" s="38"/>
      <c r="E11" s="38"/>
    </row>
    <row r="12" ht="35.1" customHeight="1" spans="1:5">
      <c r="A12" s="35"/>
      <c r="B12" s="35"/>
      <c r="C12" s="37"/>
      <c r="D12" s="38"/>
      <c r="E12" s="38"/>
    </row>
    <row r="13" ht="35.1" customHeight="1" spans="1:5">
      <c r="A13" s="36"/>
      <c r="B13" s="36"/>
      <c r="C13" s="37"/>
      <c r="D13" s="38"/>
      <c r="E13" s="38"/>
    </row>
    <row r="14" ht="35.1" customHeight="1" spans="1:5">
      <c r="A14" s="36"/>
      <c r="B14" s="36"/>
      <c r="C14" s="37"/>
      <c r="D14" s="38"/>
      <c r="E14" s="38"/>
    </row>
    <row r="15" ht="35.1" customHeight="1" spans="1:5">
      <c r="A15" s="36"/>
      <c r="B15" s="36" t="s">
        <v>184</v>
      </c>
      <c r="C15" s="37"/>
      <c r="D15" s="38"/>
      <c r="E15" s="38"/>
    </row>
    <row r="16" customHeight="1" spans="1:2">
      <c r="A16" s="40" t="s">
        <v>129</v>
      </c>
      <c r="B16" s="4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topLeftCell="A4" workbookViewId="0">
      <selection activeCell="D7" sqref="D7"/>
    </sheetView>
  </sheetViews>
  <sheetFormatPr defaultColWidth="12" defaultRowHeight="14.25" outlineLevelRow="7" outlineLevelCol="7"/>
  <cols>
    <col min="1" max="1" width="21.6666666666667" style="67" customWidth="1"/>
    <col min="2" max="6" width="18" style="67" customWidth="1"/>
    <col min="7" max="16384" width="12" style="67"/>
  </cols>
  <sheetData>
    <row r="1" ht="44.25" customHeight="1" spans="1:6">
      <c r="A1" s="21" t="s">
        <v>185</v>
      </c>
      <c r="B1" s="68"/>
      <c r="C1" s="68"/>
      <c r="D1" s="68"/>
      <c r="E1" s="68"/>
      <c r="F1" s="68"/>
    </row>
    <row r="2" ht="42" customHeight="1" spans="1:6">
      <c r="A2" s="6" t="s">
        <v>186</v>
      </c>
      <c r="B2" s="6"/>
      <c r="C2" s="6"/>
      <c r="D2" s="6"/>
      <c r="E2" s="6"/>
      <c r="F2" s="6"/>
    </row>
    <row r="3" ht="24" customHeight="1" spans="1:6">
      <c r="A3" s="6"/>
      <c r="B3" s="6"/>
      <c r="C3" s="6"/>
      <c r="D3" s="6"/>
      <c r="E3" s="6"/>
      <c r="F3" s="6"/>
    </row>
    <row r="4" ht="24" customHeight="1" spans="1:6">
      <c r="A4" s="69" t="s">
        <v>2</v>
      </c>
      <c r="B4" s="69"/>
      <c r="C4" s="69"/>
      <c r="D4" s="69"/>
      <c r="E4" s="69"/>
      <c r="F4" s="70" t="s">
        <v>3</v>
      </c>
    </row>
    <row r="5" ht="64.5" customHeight="1" spans="1:6">
      <c r="A5" s="71" t="s">
        <v>187</v>
      </c>
      <c r="B5" s="71" t="s">
        <v>188</v>
      </c>
      <c r="C5" s="72" t="s">
        <v>189</v>
      </c>
      <c r="D5" s="72"/>
      <c r="E5" s="72"/>
      <c r="F5" s="72" t="s">
        <v>190</v>
      </c>
    </row>
    <row r="6" ht="64.5" customHeight="1" spans="1:8">
      <c r="A6" s="71"/>
      <c r="B6" s="71"/>
      <c r="C6" s="72" t="s">
        <v>191</v>
      </c>
      <c r="D6" s="71" t="s">
        <v>192</v>
      </c>
      <c r="E6" s="71" t="s">
        <v>193</v>
      </c>
      <c r="F6" s="72"/>
      <c r="H6" s="73"/>
    </row>
    <row r="7" ht="64.5" customHeight="1" spans="1:6">
      <c r="A7" s="72">
        <v>0</v>
      </c>
      <c r="B7" s="72">
        <v>0</v>
      </c>
      <c r="C7" s="72">
        <v>0</v>
      </c>
      <c r="D7" s="72">
        <v>0</v>
      </c>
      <c r="E7" s="72">
        <v>0</v>
      </c>
      <c r="F7" s="72">
        <v>0</v>
      </c>
    </row>
    <row r="8" ht="51" customHeight="1" spans="1:6">
      <c r="A8" s="74"/>
      <c r="B8" s="69"/>
      <c r="C8" s="69"/>
      <c r="D8" s="69"/>
      <c r="E8" s="69"/>
      <c r="F8" s="69"/>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WTFQPVQ</vt: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高放</cp:lastModifiedBy>
  <dcterms:created xsi:type="dcterms:W3CDTF">2016-02-18T02:32:00Z</dcterms:created>
  <cp:lastPrinted>2022-01-21T11:15:00Z</cp:lastPrinted>
  <dcterms:modified xsi:type="dcterms:W3CDTF">2024-11-22T02:15:46Z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D2D9DDD13F7A40C5BACC5A9FAE3F2352_13</vt:lpwstr>
  </property>
</Properties>
</file>